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5600" windowHeight="11760" tabRatio="789" activeTab="1"/>
  </bookViews>
  <sheets>
    <sheet name="Program" sheetId="1" r:id="rId1"/>
    <sheet name="Programska_aktivnost" sheetId="2" r:id="rId2"/>
    <sheet name="Sheet1" sheetId="17" state="hidden" r:id="rId3"/>
    <sheet name="Sheet2" sheetId="18" state="hidden" r:id="rId4"/>
    <sheet name="Uputstvo" sheetId="5" r:id="rId5"/>
  </sheets>
  <definedNames>
    <definedName name="Direktni">Programska_aktivnost!$AN$1</definedName>
    <definedName name="funkcija">Uputstvo!$CP$1:$CP$138</definedName>
    <definedName name="indirektni">Programska_aktivnost!$AN$2</definedName>
    <definedName name="Konta">Uputstvo!#REF!</definedName>
    <definedName name="Konta_prihodi">Uputstvo!#REF!</definedName>
    <definedName name="Konta_rashodi">Uputstvo!#REF!</definedName>
    <definedName name="_xlnm.Print_Area" localSheetId="0">Program!$A$1:$O$530</definedName>
    <definedName name="_xlnm.Print_Area" localSheetId="1">Programska_aktivnost!$A$1:$O$483</definedName>
    <definedName name="_xlnm.Print_Titles" localSheetId="0">Program!$44:$47</definedName>
    <definedName name="_xlnm.Print_Titles" localSheetId="1">Programska_aktivnost!$44:$47</definedName>
    <definedName name="Tabela_finansije">Programska_aktivnost!$A$45:$O$452</definedName>
    <definedName name="активност">Uputstvo!$E$38:$R$52</definedName>
    <definedName name="активност_пројекат">Uputstvo!$B$38:$B$39</definedName>
    <definedName name="Извори_финансирања">Uputstvo!$CY$2:$CY$18</definedName>
    <definedName name="конто">Uputstvo!$BF$2:$BF$1726</definedName>
    <definedName name="п1">Uputstvo!$E$38:$I$38</definedName>
    <definedName name="п10">Uputstvo!$E$47</definedName>
    <definedName name="п11">Uputstvo!$E$48:$L$48</definedName>
    <definedName name="п12">Uputstvo!$E$49:$G$49</definedName>
    <definedName name="п13">Uputstvo!$E$50:$J$50</definedName>
    <definedName name="п14">Uputstvo!$E$51:$H$51</definedName>
    <definedName name="п15">Uputstvo!$E$52:$O$52</definedName>
    <definedName name="п16">Uputstvo!$E$53:$G$53</definedName>
    <definedName name="п17">Uputstvo!$E$54</definedName>
    <definedName name="п2">Uputstvo!$E$39:$M$39</definedName>
    <definedName name="п3">Uputstvo!$E$40:$G$40</definedName>
    <definedName name="п4">Uputstvo!$E$41:$F$41</definedName>
    <definedName name="п5">Uputstvo!$E$42:$F$42</definedName>
    <definedName name="п6">Uputstvo!$E$43:$J$43</definedName>
    <definedName name="п7">Uputstvo!$E$44:$H$44</definedName>
    <definedName name="п8">Uputstvo!$E$45</definedName>
    <definedName name="п9">Uputstvo!$E$46</definedName>
    <definedName name="ПА_1">Uputstvo!$E$137</definedName>
    <definedName name="ПА_10">Uputstvo!$E$146</definedName>
    <definedName name="ПА_11">Uputstvo!$E$147</definedName>
    <definedName name="ПА_12">Uputstvo!$E$148:$G$148</definedName>
    <definedName name="ПА_13">Uputstvo!$E$149</definedName>
    <definedName name="ПА_14">Uputstvo!$E$150:$G$150</definedName>
    <definedName name="ПА_15">Uputstvo!$E$151</definedName>
    <definedName name="ПА_16">Uputstvo!$E$152:$F$152</definedName>
    <definedName name="ПА_17">Uputstvo!$E$153</definedName>
    <definedName name="ПА_18">Uputstvo!$E$154</definedName>
    <definedName name="ПА_19">Uputstvo!$E$155:$F$155</definedName>
    <definedName name="ПА_2">Uputstvo!$E$138:$F$138</definedName>
    <definedName name="ПА_20">Uputstvo!$E$156</definedName>
    <definedName name="ПА_21">Uputstvo!$E$157</definedName>
    <definedName name="ПА_22">Uputstvo!$E$158:$F$158</definedName>
    <definedName name="ПА_23">Uputstvo!$E$159</definedName>
    <definedName name="ПА_24">Uputstvo!$E$160:$G$160</definedName>
    <definedName name="ПА_25">Uputstvo!$E$161</definedName>
    <definedName name="ПА_26">Uputstvo!$E$162</definedName>
    <definedName name="ПА_27">Uputstvo!$E$163:$G$163</definedName>
    <definedName name="ПА_28">Uputstvo!$E$164:$G$164</definedName>
    <definedName name="ПА_29">Uputstvo!$E$165:$F$165</definedName>
    <definedName name="ПА_3">Uputstvo!$E$139</definedName>
    <definedName name="ПА_30">Uputstvo!$E$166:$G$166</definedName>
    <definedName name="ПА_31">Uputstvo!$E$167:$F$167</definedName>
    <definedName name="ПА_32">Uputstvo!$E$168</definedName>
    <definedName name="ПА_33">Uputstvo!$E$169</definedName>
    <definedName name="ПА_34">Uputstvo!$E$170:$G$170</definedName>
    <definedName name="ПА_35">Uputstvo!$E$171</definedName>
    <definedName name="ПА_36">Uputstvo!$E$172</definedName>
    <definedName name="ПА_37">Uputstvo!$E$173:$G$173</definedName>
    <definedName name="ПА_38">Uputstvo!$E$174</definedName>
    <definedName name="ПА_39">Uputstvo!$E$175</definedName>
    <definedName name="ПА_4">Uputstvo!$E$140</definedName>
    <definedName name="ПА_40">Uputstvo!$E$176</definedName>
    <definedName name="ПА_41">Uputstvo!$E$177</definedName>
    <definedName name="ПА_42">Uputstvo!$E$178</definedName>
    <definedName name="ПА_43">Uputstvo!$E$179</definedName>
    <definedName name="ПА_44">Uputstvo!$E$180:$F$180</definedName>
    <definedName name="ПА_45">Uputstvo!$E$181:$F$181</definedName>
    <definedName name="ПА_46">Uputstvo!$E$182</definedName>
    <definedName name="ПА_47">Uputstvo!$E$183</definedName>
    <definedName name="ПА_48">Uputstvo!$E$184</definedName>
    <definedName name="ПА_49">Uputstvo!$E$185</definedName>
    <definedName name="ПА_5">Uputstvo!$E$141</definedName>
    <definedName name="ПА_50">Uputstvo!$E$186:$F$186</definedName>
    <definedName name="ПА_51">Uputstvo!$E$187:$F$187</definedName>
    <definedName name="ПА_52">Uputstvo!$E$188</definedName>
    <definedName name="ПА_53">Uputstvo!$E$189</definedName>
    <definedName name="ПА_54">Uputstvo!$E$190</definedName>
    <definedName name="ПА_55">Uputstvo!$E$191</definedName>
    <definedName name="ПА_56">Uputstvo!$E$192</definedName>
    <definedName name="ПА_57">Uputstvo!$E$193</definedName>
    <definedName name="ПА_58">Uputstvo!$E$194</definedName>
    <definedName name="ПА_59">Uputstvo!$E$195</definedName>
    <definedName name="ПА_6">Uputstvo!$E$142:$F$142</definedName>
    <definedName name="ПА_60">Uputstvo!$E$196</definedName>
    <definedName name="ПА_61">Uputstvo!$E$197</definedName>
    <definedName name="ПА_62">Uputstvo!$E$198</definedName>
    <definedName name="ПА_63">Uputstvo!$E$199</definedName>
    <definedName name="ПА_64">Uputstvo!$E$200</definedName>
    <definedName name="ПА_65">Uputstvo!$E$201</definedName>
    <definedName name="ПА_66">Uputstvo!$E$202</definedName>
    <definedName name="ПА_67">Uputstvo!$E$203:$F$203</definedName>
    <definedName name="ПА_7">Uputstvo!$E$143:$F$143</definedName>
    <definedName name="ПА_8">Uputstvo!$E$144</definedName>
    <definedName name="ПА_9">Uputstvo!$E$145:$F$145</definedName>
    <definedName name="ПАЦ_1">Uputstvo!$D$221:$F$221</definedName>
    <definedName name="ПАЦ_10">Uputstvo!$D$230:$E$230</definedName>
    <definedName name="ПАЦ_11">Uputstvo!$D$231</definedName>
    <definedName name="ПАЦ_12">Uputstvo!$D$232:$F$232</definedName>
    <definedName name="ПАЦ_13">Uputstvo!$D$233:$E$233</definedName>
    <definedName name="ПАЦ_14">Uputstvo!$D$234</definedName>
    <definedName name="ПАЦ_15">Uputstvo!$D$235</definedName>
    <definedName name="ПАЦ_16">Uputstvo!$D$236</definedName>
    <definedName name="ПАЦ_17">Uputstvo!$D$237:$E$237</definedName>
    <definedName name="ПАЦ_18">Uputstvo!$D$238:$F$238</definedName>
    <definedName name="ПАЦ_19">Uputstvo!$D$239</definedName>
    <definedName name="ПАЦ_2">Uputstvo!$D$222:$E$222</definedName>
    <definedName name="ПАЦ_20">Uputstvo!$D$240:$F$240</definedName>
    <definedName name="ПАЦ_21">Uputstvo!$D$241:$E$241</definedName>
    <definedName name="ПАЦ_22">Uputstvo!$D$242</definedName>
    <definedName name="ПАЦ_23">Uputstvo!$D$243:$F$243</definedName>
    <definedName name="ПАЦ_24">Uputstvo!$D$244:$G$244</definedName>
    <definedName name="ПАЦ_25">Uputstvo!$D$245:$G$245</definedName>
    <definedName name="ПАЦ_26">Uputstvo!$D$246:$E$246</definedName>
    <definedName name="ПАЦ_27">Uputstvo!$D$247:$F$247</definedName>
    <definedName name="ПАЦ_28">Uputstvo!$D$248:$G$248</definedName>
    <definedName name="ПАЦ_29">Uputstvo!$D$249</definedName>
    <definedName name="ПАЦ_3">Uputstvo!$D$223:$E$223</definedName>
    <definedName name="ПАЦ_30">Uputstvo!$D$250:$E$250</definedName>
    <definedName name="ПАЦ_31">Uputstvo!$D$251:$F$251</definedName>
    <definedName name="ПАЦ_32">Uputstvo!$D$252:$E$252</definedName>
    <definedName name="ПАЦ_33">Uputstvo!$D$253:$F$253</definedName>
    <definedName name="ПАЦ_34">Uputstvo!$D$254:$E$254</definedName>
    <definedName name="ПАЦ_35">Uputstvo!$D$255:$E$255</definedName>
    <definedName name="ПАЦ_36">Uputstvo!$D$256</definedName>
    <definedName name="ПАЦ_37">Uputstvo!$D$257:$E$257</definedName>
    <definedName name="ПАЦ_38">Uputstvo!$D$258:$E$258</definedName>
    <definedName name="ПАЦ_39">Uputstvo!$D$259:$E$259</definedName>
    <definedName name="ПАЦ_4">Uputstvo!$D$224:$E$224</definedName>
    <definedName name="ПАЦ_40">Uputstvo!$D$260:$F$260</definedName>
    <definedName name="ПАЦ_41">Uputstvo!$D$261:$F$261</definedName>
    <definedName name="ПАЦ_42">Uputstvo!$D$262:$E$262</definedName>
    <definedName name="ПАЦ_43">Uputstvo!$D$263:$E$263</definedName>
    <definedName name="ПАЦ_44">Uputstvo!$D$264</definedName>
    <definedName name="ПАЦ_45">Uputstvo!$D$265:$E$265</definedName>
    <definedName name="ПАЦ_46">Uputstvo!$D$266:$F$266</definedName>
    <definedName name="ПАЦ_47">Uputstvo!$D$267:$F$267</definedName>
    <definedName name="ПАЦ_48">Uputstvo!$D$268:$E$268</definedName>
    <definedName name="ПАЦ_49">Uputstvo!$D$269:$G$269</definedName>
    <definedName name="ПАЦ_5">Uputstvo!$D$225:$E$225</definedName>
    <definedName name="ПАЦ_50">Uputstvo!$D$270:$F$270</definedName>
    <definedName name="ПАЦ_51">Uputstvo!$D$271:$E$271</definedName>
    <definedName name="ПАЦ_52">Uputstvo!$D$272:$G$272</definedName>
    <definedName name="ПАЦ_53">Uputstvo!$D$273:$G$273</definedName>
    <definedName name="ПАЦ_54">Uputstvo!$D$274:$F$274</definedName>
    <definedName name="ПАЦ_55">Uputstvo!$D$275</definedName>
    <definedName name="ПАЦ_56">Uputstvo!$D$276:$F$276</definedName>
    <definedName name="ПАЦ_57">Uputstvo!$D$277:$E$277</definedName>
    <definedName name="ПАЦ_58">Uputstvo!$D$278:$F$278</definedName>
    <definedName name="ПАЦ_59">Uputstvo!$D$279:$G$279</definedName>
    <definedName name="ПАЦ_6">Uputstvo!$D$226</definedName>
    <definedName name="ПАЦ_60">Uputstvo!$D$280</definedName>
    <definedName name="ПАЦ_61">Uputstvo!$D$281</definedName>
    <definedName name="ПАЦ_62">Uputstvo!$D$282:$E$282</definedName>
    <definedName name="ПАЦ_63">Uputstvo!$D$283:$E$283</definedName>
    <definedName name="ПАЦ_64">Uputstvo!$D$284:$E$284</definedName>
    <definedName name="ПАЦ_65">Uputstvo!$D$285:$H$285</definedName>
    <definedName name="ПАЦ_66">Uputstvo!$D$286:$F$286</definedName>
    <definedName name="ПАЦ_67">Uputstvo!$D$287</definedName>
    <definedName name="ПАЦ_68">Uputstvo!$D$288:$E$288</definedName>
    <definedName name="ПАЦ_69">Uputstvo!$D$289:$E$289</definedName>
    <definedName name="ПАЦ_7">Uputstvo!$D$227:$E$227</definedName>
    <definedName name="ПАЦ_70">Uputstvo!$D$290:$E$290</definedName>
    <definedName name="ПАЦ_71">Uputstvo!$D$291:$F$291</definedName>
    <definedName name="ПАЦ_72">Uputstvo!$D$292:$E$292</definedName>
    <definedName name="ПАЦ_73">Uputstvo!$D$293:$E$293</definedName>
    <definedName name="ПАЦ_74">Uputstvo!$D$294</definedName>
    <definedName name="ПАЦ_75">Uputstvo!$D$295:$G$295</definedName>
    <definedName name="ПАЦ_76">Uputstvo!$D$296:$H$296</definedName>
    <definedName name="ПАЦ_77">Uputstvo!$D$297:$E$297</definedName>
    <definedName name="ПАЦ_78">Uputstvo!$D$298:$F$298</definedName>
    <definedName name="ПАЦ_79">Uputstvo!$D$299:$F$299</definedName>
    <definedName name="ПАЦ_8">Uputstvo!$D$228:$E$228</definedName>
    <definedName name="ПАЦ_80">Uputstvo!$D$300:$E$300</definedName>
    <definedName name="ПАЦ_81">Uputstvo!$D$301:$F$301</definedName>
    <definedName name="ПАЦ_82">Uputstvo!$D$302</definedName>
    <definedName name="ПАЦ_83">Uputstvo!$D$303:$E$303</definedName>
    <definedName name="ПАЦ_84">Uputstvo!$D$304:$E$304</definedName>
    <definedName name="ПАЦ_85">Uputstvo!$D$305:$E$305</definedName>
    <definedName name="ПАЦ_86">Uputstvo!$D$306</definedName>
    <definedName name="ПАЦ_87">Uputstvo!$D$307:$E$307</definedName>
    <definedName name="ПАЦ_88">Uputstvo!$D$308</definedName>
    <definedName name="ПАЦ_89">Uputstvo!$D$309</definedName>
    <definedName name="ПАЦ_9">Uputstvo!$D$229:$E$229</definedName>
    <definedName name="ПАЦ_90">Uputstvo!$D$310</definedName>
    <definedName name="ПАЦ_91">Uputstvo!$D$311</definedName>
    <definedName name="ПАЦ_92">Uputstvo!$D$312</definedName>
    <definedName name="ПАЦ_93">Uputstvo!$D$313:$F$313</definedName>
    <definedName name="ПАЦ_94">Uputstvo!$D$314:$F$314</definedName>
    <definedName name="ПАЦ_95">Uputstvo!$D$315</definedName>
    <definedName name="ПАЦ_96">Uputstvo!$D$316:$F$316</definedName>
    <definedName name="ПАЦ_97">Uputstvo!$D$317:$E$317</definedName>
    <definedName name="ПГ_1">Uputstvo!$E$76:$F$76</definedName>
    <definedName name="ПГ_10">Uputstvo!$E$85:$F$85</definedName>
    <definedName name="ПГ_11">Uputstvo!$E$86:$H$86</definedName>
    <definedName name="ПГ_12">Uputstvo!$E$87</definedName>
    <definedName name="ПГ_13">Uputstvo!$E$88:$F$88</definedName>
    <definedName name="ПГ_14">Uputstvo!$E$89:$F$89</definedName>
    <definedName name="ПГ_15">Uputstvo!$E$90</definedName>
    <definedName name="ПГ_16">Uputstvo!$E$91</definedName>
    <definedName name="ПГ_17">Uputstvo!$E$92:$G$92</definedName>
    <definedName name="ПГ_2">Uputstvo!$E$77:$I$77</definedName>
    <definedName name="ПГ_3">Uputstvo!$E$78:$F$78</definedName>
    <definedName name="ПГ_4">Uputstvo!$E$79:$F$79</definedName>
    <definedName name="ПГ_5">Uputstvo!$E$80:$F$80</definedName>
    <definedName name="ПГ_6">Uputstvo!$E$81:$H$81</definedName>
    <definedName name="ПГ_7">Uputstvo!$E$82:$G$82</definedName>
    <definedName name="ПГ_8">Uputstvo!$E$83:$F$83</definedName>
    <definedName name="ПГ_9">Uputstvo!$E$84:$G$84</definedName>
    <definedName name="ПГЦ_1">Uputstvo!$D$93:$E$93</definedName>
    <definedName name="ПГЦ_10">Uputstvo!$D$102:$F$102</definedName>
    <definedName name="ПГЦ_11">Uputstvo!$D$103:$E$103</definedName>
    <definedName name="ПГЦ_12">Uputstvo!$D$104:$E$104</definedName>
    <definedName name="ПГЦ_13">Uputstvo!$D$105:$E$105</definedName>
    <definedName name="ПГЦ_14">Uputstvo!$D$106:$E$106</definedName>
    <definedName name="ПГЦ_15">Uputstvo!$D$107:$F$107</definedName>
    <definedName name="ПГЦ_16">Uputstvo!$D$108:$F$108</definedName>
    <definedName name="ПГЦ_17">Uputstvo!$D$109:$F$109</definedName>
    <definedName name="ПГЦ_18">Uputstvo!$D$110:$F$110</definedName>
    <definedName name="ПГЦ_19">Uputstvo!$D$111:$F$111</definedName>
    <definedName name="ПГЦ_2">Uputstvo!$D$94:$E$94</definedName>
    <definedName name="ПГЦ_20">Uputstvo!$D$112:$F$112</definedName>
    <definedName name="ПГЦ_21">Uputstvo!$D$113:$E$113</definedName>
    <definedName name="ПГЦ_22">Uputstvo!$D$114:$F$114</definedName>
    <definedName name="ПГЦ_23">Uputstvo!$D$115:$E$115</definedName>
    <definedName name="ПГЦ_24">Uputstvo!$D$116:$E$116</definedName>
    <definedName name="ПГЦ_25">Uputstvo!$D$117:$E$117</definedName>
    <definedName name="ПГЦ_26">Uputstvo!$D$118:$E$118</definedName>
    <definedName name="ПГЦ_27">Uputstvo!$D$119:$E$119</definedName>
    <definedName name="ПГЦ_28">Uputstvo!$D$120:$F$120</definedName>
    <definedName name="ПГЦ_29">Uputstvo!$D$121:$E$121</definedName>
    <definedName name="ПГЦ_3">Uputstvo!$D$95:$E$95</definedName>
    <definedName name="ПГЦ_30">Uputstvo!$D$122</definedName>
    <definedName name="ПГЦ_31">Uputstvo!$D$123:$F$123</definedName>
    <definedName name="ПГЦ_32">Uputstvo!$D$124:$F$124</definedName>
    <definedName name="ПГЦ_33">Uputstvo!$D$125:$F$125</definedName>
    <definedName name="ПГЦ_34">Uputstvo!$D$126:$E$126</definedName>
    <definedName name="ПГЦ_35">Uputstvo!$D$127:$G$127</definedName>
    <definedName name="ПГЦ_36">Uputstvo!$D$128:$F$128</definedName>
    <definedName name="ПГЦ_37">Uputstvo!$D$129:$G$129</definedName>
    <definedName name="ПГЦ_38">Uputstvo!$D$130</definedName>
    <definedName name="ПГЦ_39">Uputstvo!$D$131:$F$131</definedName>
    <definedName name="ПГЦ_4">Uputstvo!$D$96:$F$96</definedName>
    <definedName name="ПГЦ_40">Uputstvo!$D$132:$F$132</definedName>
    <definedName name="ПГЦ_41">Uputstvo!$D$133</definedName>
    <definedName name="ПГЦ_5">Uputstvo!$D$97:$F$97</definedName>
    <definedName name="ПГЦ_6">Uputstvo!$D$98:$F$98</definedName>
    <definedName name="ПГЦ_7">Uputstvo!$D$99:$F$99</definedName>
    <definedName name="ПГЦ_8">Uputstvo!$D$100:$E$100</definedName>
    <definedName name="ПГЦ_9">Uputstvo!$D$101:$G$101</definedName>
    <definedName name="Програми">Uputstvo!$C$38:$C$54</definedName>
    <definedName name="Сектор">Uputstvo!$B$57:$B$67</definedName>
    <definedName name="списак_активности">Uputstvo!$B$137:$B$191</definedName>
    <definedName name="шифра_програма">Uputstvo!$C$2:$C$20</definedName>
  </definedNames>
  <calcPr calcId="124519" fullCalcOnLoad="1"/>
</workbook>
</file>

<file path=xl/calcChain.xml><?xml version="1.0" encoding="utf-8"?>
<calcChain xmlns="http://schemas.openxmlformats.org/spreadsheetml/2006/main">
  <c r="M473" i="1"/>
  <c r="L473"/>
  <c r="K473"/>
  <c r="J473"/>
  <c r="I473"/>
  <c r="H473"/>
  <c r="G473"/>
  <c r="F473"/>
  <c r="E473"/>
  <c r="D473"/>
  <c r="M472"/>
  <c r="L472"/>
  <c r="K472"/>
  <c r="J472"/>
  <c r="I472"/>
  <c r="H472"/>
  <c r="G472"/>
  <c r="F472"/>
  <c r="E472"/>
  <c r="D472"/>
  <c r="M471"/>
  <c r="L471"/>
  <c r="K471"/>
  <c r="J471"/>
  <c r="I471"/>
  <c r="H471"/>
  <c r="G471"/>
  <c r="F471"/>
  <c r="E471"/>
  <c r="D471"/>
  <c r="M470"/>
  <c r="L470"/>
  <c r="K470"/>
  <c r="J470"/>
  <c r="I470"/>
  <c r="H470"/>
  <c r="G470"/>
  <c r="F470"/>
  <c r="E470"/>
  <c r="D470"/>
  <c r="M469"/>
  <c r="L469"/>
  <c r="K469"/>
  <c r="J469"/>
  <c r="I469"/>
  <c r="H469"/>
  <c r="G469"/>
  <c r="F469"/>
  <c r="E469"/>
  <c r="D469"/>
  <c r="M468"/>
  <c r="L468"/>
  <c r="K468"/>
  <c r="J468"/>
  <c r="I468"/>
  <c r="H468"/>
  <c r="G468"/>
  <c r="F468"/>
  <c r="E468"/>
  <c r="D468"/>
  <c r="M467"/>
  <c r="L467"/>
  <c r="K467"/>
  <c r="J467"/>
  <c r="I467"/>
  <c r="H467"/>
  <c r="G467"/>
  <c r="F467"/>
  <c r="E467"/>
  <c r="D467"/>
  <c r="M466"/>
  <c r="L466"/>
  <c r="K466"/>
  <c r="J466"/>
  <c r="I466"/>
  <c r="H466"/>
  <c r="G466"/>
  <c r="F466"/>
  <c r="E466"/>
  <c r="D466"/>
  <c r="M465"/>
  <c r="L465"/>
  <c r="K465"/>
  <c r="J465"/>
  <c r="I465"/>
  <c r="H465"/>
  <c r="G465"/>
  <c r="F465"/>
  <c r="E465"/>
  <c r="D465"/>
  <c r="M464"/>
  <c r="L464"/>
  <c r="K464"/>
  <c r="J464"/>
  <c r="I464"/>
  <c r="H464"/>
  <c r="G464"/>
  <c r="F464"/>
  <c r="E464"/>
  <c r="D464"/>
  <c r="M463"/>
  <c r="L463"/>
  <c r="K463"/>
  <c r="J463"/>
  <c r="I463"/>
  <c r="H463"/>
  <c r="G463"/>
  <c r="F463"/>
  <c r="E463"/>
  <c r="D463"/>
  <c r="M462"/>
  <c r="L462"/>
  <c r="K462"/>
  <c r="J462"/>
  <c r="I462"/>
  <c r="H462"/>
  <c r="G462"/>
  <c r="F462"/>
  <c r="E462"/>
  <c r="D462"/>
  <c r="M461"/>
  <c r="L461"/>
  <c r="K461"/>
  <c r="J461"/>
  <c r="I461"/>
  <c r="H461"/>
  <c r="G461"/>
  <c r="F461"/>
  <c r="E461"/>
  <c r="D461"/>
  <c r="M460"/>
  <c r="L460"/>
  <c r="K460"/>
  <c r="J460"/>
  <c r="I460"/>
  <c r="H460"/>
  <c r="G460"/>
  <c r="F460"/>
  <c r="E460"/>
  <c r="D460"/>
  <c r="M459"/>
  <c r="L459"/>
  <c r="K459"/>
  <c r="J459"/>
  <c r="I459"/>
  <c r="H459"/>
  <c r="G459"/>
  <c r="F459"/>
  <c r="E459"/>
  <c r="D459"/>
  <c r="M458"/>
  <c r="L458"/>
  <c r="K458"/>
  <c r="J458"/>
  <c r="I458"/>
  <c r="H458"/>
  <c r="G458"/>
  <c r="F458"/>
  <c r="E458"/>
  <c r="D458"/>
  <c r="M457"/>
  <c r="K457"/>
  <c r="I457"/>
  <c r="G457"/>
  <c r="M451"/>
  <c r="L451"/>
  <c r="K451"/>
  <c r="J451"/>
  <c r="I451"/>
  <c r="H451"/>
  <c r="G451"/>
  <c r="F451"/>
  <c r="E451"/>
  <c r="D451"/>
  <c r="M450"/>
  <c r="L450"/>
  <c r="K450"/>
  <c r="J450"/>
  <c r="I450"/>
  <c r="H450"/>
  <c r="G450"/>
  <c r="F450"/>
  <c r="E450"/>
  <c r="D450"/>
  <c r="M449"/>
  <c r="L449"/>
  <c r="K449"/>
  <c r="J449"/>
  <c r="I449"/>
  <c r="H449"/>
  <c r="G449"/>
  <c r="F449"/>
  <c r="E449"/>
  <c r="D449"/>
  <c r="M448"/>
  <c r="L448"/>
  <c r="K448"/>
  <c r="J448"/>
  <c r="I448"/>
  <c r="H448"/>
  <c r="G448"/>
  <c r="F448"/>
  <c r="E448"/>
  <c r="D448"/>
  <c r="M447"/>
  <c r="L447"/>
  <c r="K447"/>
  <c r="J447"/>
  <c r="I447"/>
  <c r="H447"/>
  <c r="G447"/>
  <c r="F447"/>
  <c r="E447"/>
  <c r="D447"/>
  <c r="M446"/>
  <c r="L446"/>
  <c r="K446"/>
  <c r="J446"/>
  <c r="I446"/>
  <c r="H446"/>
  <c r="G446"/>
  <c r="F446"/>
  <c r="E446"/>
  <c r="D446"/>
  <c r="M445"/>
  <c r="L445"/>
  <c r="K445"/>
  <c r="J445"/>
  <c r="I445"/>
  <c r="H445"/>
  <c r="G445"/>
  <c r="F445"/>
  <c r="E445"/>
  <c r="D445"/>
  <c r="M444"/>
  <c r="L444"/>
  <c r="K444"/>
  <c r="J444"/>
  <c r="I444"/>
  <c r="H444"/>
  <c r="G444"/>
  <c r="F444"/>
  <c r="E444"/>
  <c r="D444"/>
  <c r="M443"/>
  <c r="L443"/>
  <c r="K443"/>
  <c r="J443"/>
  <c r="I443"/>
  <c r="H443"/>
  <c r="G443"/>
  <c r="F443"/>
  <c r="E443"/>
  <c r="D443"/>
  <c r="M442"/>
  <c r="L442"/>
  <c r="K442"/>
  <c r="J442"/>
  <c r="I442"/>
  <c r="H442"/>
  <c r="G442"/>
  <c r="F442"/>
  <c r="E442"/>
  <c r="D442"/>
  <c r="M441"/>
  <c r="L441"/>
  <c r="K441"/>
  <c r="J441"/>
  <c r="I441"/>
  <c r="H441"/>
  <c r="G441"/>
  <c r="F441"/>
  <c r="E441"/>
  <c r="D441"/>
  <c r="M440"/>
  <c r="L440"/>
  <c r="K440"/>
  <c r="J440"/>
  <c r="I440"/>
  <c r="H440"/>
  <c r="G440"/>
  <c r="F440"/>
  <c r="E440"/>
  <c r="D440"/>
  <c r="M439"/>
  <c r="L439"/>
  <c r="K439"/>
  <c r="J439"/>
  <c r="I439"/>
  <c r="H439"/>
  <c r="G439"/>
  <c r="F439"/>
  <c r="E439"/>
  <c r="D439"/>
  <c r="M438"/>
  <c r="L438"/>
  <c r="K438"/>
  <c r="J438"/>
  <c r="I438"/>
  <c r="H438"/>
  <c r="G438"/>
  <c r="F438"/>
  <c r="E438"/>
  <c r="D438"/>
  <c r="M437"/>
  <c r="L437"/>
  <c r="K437"/>
  <c r="J437"/>
  <c r="I437"/>
  <c r="H437"/>
  <c r="G437"/>
  <c r="F437"/>
  <c r="E437"/>
  <c r="D437"/>
  <c r="M436"/>
  <c r="L436"/>
  <c r="K436"/>
  <c r="J436"/>
  <c r="I436"/>
  <c r="H436"/>
  <c r="G436"/>
  <c r="F436"/>
  <c r="E436"/>
  <c r="D436"/>
  <c r="M435"/>
  <c r="L435"/>
  <c r="K435"/>
  <c r="J435"/>
  <c r="I435"/>
  <c r="H435"/>
  <c r="G435"/>
  <c r="F435"/>
  <c r="E435"/>
  <c r="D435"/>
  <c r="M434"/>
  <c r="L434"/>
  <c r="K434"/>
  <c r="J434"/>
  <c r="I434"/>
  <c r="H434"/>
  <c r="G434"/>
  <c r="F434"/>
  <c r="E434"/>
  <c r="D434"/>
  <c r="M433"/>
  <c r="L433"/>
  <c r="K433"/>
  <c r="J433"/>
  <c r="I433"/>
  <c r="H433"/>
  <c r="G433"/>
  <c r="F433"/>
  <c r="E433"/>
  <c r="D433"/>
  <c r="M432"/>
  <c r="L432"/>
  <c r="K432"/>
  <c r="J432"/>
  <c r="I432"/>
  <c r="H432"/>
  <c r="G432"/>
  <c r="F432"/>
  <c r="E432"/>
  <c r="D432"/>
  <c r="M431"/>
  <c r="L431"/>
  <c r="K431"/>
  <c r="J431"/>
  <c r="I431"/>
  <c r="H431"/>
  <c r="G431"/>
  <c r="F431"/>
  <c r="E431"/>
  <c r="D431"/>
  <c r="M430"/>
  <c r="L430"/>
  <c r="K430"/>
  <c r="J430"/>
  <c r="I430"/>
  <c r="H430"/>
  <c r="G430"/>
  <c r="F430"/>
  <c r="E430"/>
  <c r="D430"/>
  <c r="M429"/>
  <c r="L429"/>
  <c r="K429"/>
  <c r="J429"/>
  <c r="I429"/>
  <c r="H429"/>
  <c r="G429"/>
  <c r="F429"/>
  <c r="E429"/>
  <c r="D429"/>
  <c r="M428"/>
  <c r="L428"/>
  <c r="K428"/>
  <c r="J428"/>
  <c r="I428"/>
  <c r="H428"/>
  <c r="G428"/>
  <c r="F428"/>
  <c r="E428"/>
  <c r="D428"/>
  <c r="M427"/>
  <c r="L427"/>
  <c r="K427"/>
  <c r="J427"/>
  <c r="I427"/>
  <c r="H427"/>
  <c r="G427"/>
  <c r="F427"/>
  <c r="E427"/>
  <c r="D427"/>
  <c r="M426"/>
  <c r="L426"/>
  <c r="K426"/>
  <c r="J426"/>
  <c r="I426"/>
  <c r="H426"/>
  <c r="G426"/>
  <c r="F426"/>
  <c r="E426"/>
  <c r="D426"/>
  <c r="M425"/>
  <c r="L425"/>
  <c r="K425"/>
  <c r="J425"/>
  <c r="I425"/>
  <c r="H425"/>
  <c r="G425"/>
  <c r="F425"/>
  <c r="E425"/>
  <c r="D425"/>
  <c r="M424"/>
  <c r="L424"/>
  <c r="K424"/>
  <c r="J424"/>
  <c r="I424"/>
  <c r="H424"/>
  <c r="G424"/>
  <c r="F424"/>
  <c r="E424"/>
  <c r="D424"/>
  <c r="M423"/>
  <c r="L423"/>
  <c r="K423"/>
  <c r="J423"/>
  <c r="I423"/>
  <c r="H423"/>
  <c r="G423"/>
  <c r="F423"/>
  <c r="E423"/>
  <c r="D423"/>
  <c r="M422"/>
  <c r="L422"/>
  <c r="K422"/>
  <c r="J422"/>
  <c r="I422"/>
  <c r="H422"/>
  <c r="G422"/>
  <c r="F422"/>
  <c r="E422"/>
  <c r="D422"/>
  <c r="M421"/>
  <c r="L421"/>
  <c r="K421"/>
  <c r="J421"/>
  <c r="I421"/>
  <c r="H421"/>
  <c r="G421"/>
  <c r="F421"/>
  <c r="E421"/>
  <c r="D421"/>
  <c r="M420"/>
  <c r="L420"/>
  <c r="K420"/>
  <c r="J420"/>
  <c r="I420"/>
  <c r="H420"/>
  <c r="G420"/>
  <c r="F420"/>
  <c r="E420"/>
  <c r="D420"/>
  <c r="M419"/>
  <c r="L419"/>
  <c r="K419"/>
  <c r="J419"/>
  <c r="I419"/>
  <c r="H419"/>
  <c r="G419"/>
  <c r="F419"/>
  <c r="E419"/>
  <c r="D419"/>
  <c r="M418"/>
  <c r="L418"/>
  <c r="K418"/>
  <c r="J418"/>
  <c r="I418"/>
  <c r="H418"/>
  <c r="G418"/>
  <c r="F418"/>
  <c r="E418"/>
  <c r="D418"/>
  <c r="M417"/>
  <c r="L417"/>
  <c r="K417"/>
  <c r="J417"/>
  <c r="I417"/>
  <c r="H417"/>
  <c r="G417"/>
  <c r="F417"/>
  <c r="E417"/>
  <c r="D417"/>
  <c r="M416"/>
  <c r="L416"/>
  <c r="K416"/>
  <c r="J416"/>
  <c r="I416"/>
  <c r="H416"/>
  <c r="G416"/>
  <c r="F416"/>
  <c r="E416"/>
  <c r="D416"/>
  <c r="M415"/>
  <c r="L415"/>
  <c r="K415"/>
  <c r="J415"/>
  <c r="I415"/>
  <c r="H415"/>
  <c r="G415"/>
  <c r="F415"/>
  <c r="E415"/>
  <c r="D415"/>
  <c r="M414"/>
  <c r="L414"/>
  <c r="K414"/>
  <c r="J414"/>
  <c r="I414"/>
  <c r="H414"/>
  <c r="G414"/>
  <c r="F414"/>
  <c r="E414"/>
  <c r="D414"/>
  <c r="M413"/>
  <c r="L413"/>
  <c r="K413"/>
  <c r="J413"/>
  <c r="I413"/>
  <c r="H413"/>
  <c r="G413"/>
  <c r="F413"/>
  <c r="E413"/>
  <c r="D413"/>
  <c r="M412"/>
  <c r="L412"/>
  <c r="K412"/>
  <c r="J412"/>
  <c r="I412"/>
  <c r="H412"/>
  <c r="G412"/>
  <c r="F412"/>
  <c r="E412"/>
  <c r="D412"/>
  <c r="M411"/>
  <c r="L411"/>
  <c r="K411"/>
  <c r="J411"/>
  <c r="I411"/>
  <c r="H411"/>
  <c r="G411"/>
  <c r="F411"/>
  <c r="E411"/>
  <c r="D411"/>
  <c r="M410"/>
  <c r="L410"/>
  <c r="K410"/>
  <c r="J410"/>
  <c r="I410"/>
  <c r="H410"/>
  <c r="G410"/>
  <c r="F410"/>
  <c r="E410"/>
  <c r="D410"/>
  <c r="M409"/>
  <c r="L409"/>
  <c r="K409"/>
  <c r="J409"/>
  <c r="I409"/>
  <c r="H409"/>
  <c r="G409"/>
  <c r="F409"/>
  <c r="E409"/>
  <c r="D409"/>
  <c r="M408"/>
  <c r="L408"/>
  <c r="K408"/>
  <c r="J408"/>
  <c r="I408"/>
  <c r="H408"/>
  <c r="G408"/>
  <c r="F408"/>
  <c r="E408"/>
  <c r="D408"/>
  <c r="M407"/>
  <c r="L407"/>
  <c r="K407"/>
  <c r="J407"/>
  <c r="I407"/>
  <c r="H407"/>
  <c r="G407"/>
  <c r="F407"/>
  <c r="E407"/>
  <c r="D407"/>
  <c r="M406"/>
  <c r="L406"/>
  <c r="K406"/>
  <c r="J406"/>
  <c r="I406"/>
  <c r="H406"/>
  <c r="G406"/>
  <c r="F406"/>
  <c r="E406"/>
  <c r="D406"/>
  <c r="M405"/>
  <c r="L405"/>
  <c r="K405"/>
  <c r="J405"/>
  <c r="I405"/>
  <c r="H405"/>
  <c r="G405"/>
  <c r="F405"/>
  <c r="E405"/>
  <c r="D405"/>
  <c r="M404"/>
  <c r="L404"/>
  <c r="K404"/>
  <c r="J404"/>
  <c r="I404"/>
  <c r="H404"/>
  <c r="G404"/>
  <c r="F404"/>
  <c r="E404"/>
  <c r="D404"/>
  <c r="M403"/>
  <c r="L403"/>
  <c r="K403"/>
  <c r="J403"/>
  <c r="I403"/>
  <c r="H403"/>
  <c r="G403"/>
  <c r="F403"/>
  <c r="E403"/>
  <c r="D403"/>
  <c r="M402"/>
  <c r="L402"/>
  <c r="K402"/>
  <c r="J402"/>
  <c r="I402"/>
  <c r="H402"/>
  <c r="G402"/>
  <c r="F402"/>
  <c r="E402"/>
  <c r="D402"/>
  <c r="M401"/>
  <c r="L401"/>
  <c r="K401"/>
  <c r="J401"/>
  <c r="I401"/>
  <c r="H401"/>
  <c r="G401"/>
  <c r="F401"/>
  <c r="E401"/>
  <c r="D401"/>
  <c r="M400"/>
  <c r="L400"/>
  <c r="K400"/>
  <c r="J400"/>
  <c r="I400"/>
  <c r="H400"/>
  <c r="G400"/>
  <c r="F400"/>
  <c r="E400"/>
  <c r="D400"/>
  <c r="M399"/>
  <c r="L399"/>
  <c r="K399"/>
  <c r="J399"/>
  <c r="I399"/>
  <c r="H399"/>
  <c r="G399"/>
  <c r="F399"/>
  <c r="E399"/>
  <c r="D399"/>
  <c r="M398"/>
  <c r="L398"/>
  <c r="K398"/>
  <c r="J398"/>
  <c r="I398"/>
  <c r="H398"/>
  <c r="G398"/>
  <c r="F398"/>
  <c r="E398"/>
  <c r="D398"/>
  <c r="M397"/>
  <c r="L397"/>
  <c r="K397"/>
  <c r="J397"/>
  <c r="I397"/>
  <c r="H397"/>
  <c r="G397"/>
  <c r="F397"/>
  <c r="E397"/>
  <c r="D397"/>
  <c r="M396"/>
  <c r="L396"/>
  <c r="K396"/>
  <c r="J396"/>
  <c r="I396"/>
  <c r="H396"/>
  <c r="G396"/>
  <c r="F396"/>
  <c r="E396"/>
  <c r="D396"/>
  <c r="M395"/>
  <c r="L395"/>
  <c r="K395"/>
  <c r="J395"/>
  <c r="I395"/>
  <c r="H395"/>
  <c r="G395"/>
  <c r="F395"/>
  <c r="E395"/>
  <c r="D395"/>
  <c r="M394"/>
  <c r="L394"/>
  <c r="K394"/>
  <c r="J394"/>
  <c r="I394"/>
  <c r="H394"/>
  <c r="G394"/>
  <c r="F394"/>
  <c r="E394"/>
  <c r="D394"/>
  <c r="M393"/>
  <c r="L393"/>
  <c r="K393"/>
  <c r="J393"/>
  <c r="I393"/>
  <c r="H393"/>
  <c r="G393"/>
  <c r="F393"/>
  <c r="E393"/>
  <c r="D393"/>
  <c r="M392"/>
  <c r="L392"/>
  <c r="K392"/>
  <c r="J392"/>
  <c r="I392"/>
  <c r="H392"/>
  <c r="G392"/>
  <c r="F392"/>
  <c r="E392"/>
  <c r="D392"/>
  <c r="M391"/>
  <c r="L391"/>
  <c r="K391"/>
  <c r="J391"/>
  <c r="I391"/>
  <c r="H391"/>
  <c r="G391"/>
  <c r="F391"/>
  <c r="E391"/>
  <c r="D391"/>
  <c r="M390"/>
  <c r="L390"/>
  <c r="K390"/>
  <c r="J390"/>
  <c r="I390"/>
  <c r="H390"/>
  <c r="G390"/>
  <c r="F390"/>
  <c r="E390"/>
  <c r="D390"/>
  <c r="M389"/>
  <c r="L389"/>
  <c r="K389"/>
  <c r="J389"/>
  <c r="I389"/>
  <c r="H389"/>
  <c r="G389"/>
  <c r="F389"/>
  <c r="E389"/>
  <c r="D389"/>
  <c r="M388"/>
  <c r="L388"/>
  <c r="K388"/>
  <c r="J388"/>
  <c r="I388"/>
  <c r="H388"/>
  <c r="G388"/>
  <c r="F388"/>
  <c r="E388"/>
  <c r="D388"/>
  <c r="M387"/>
  <c r="L387"/>
  <c r="K387"/>
  <c r="J387"/>
  <c r="I387"/>
  <c r="H387"/>
  <c r="G387"/>
  <c r="F387"/>
  <c r="E387"/>
  <c r="D387"/>
  <c r="M386"/>
  <c r="L386"/>
  <c r="K386"/>
  <c r="J386"/>
  <c r="I386"/>
  <c r="H386"/>
  <c r="G386"/>
  <c r="F386"/>
  <c r="E386"/>
  <c r="D386"/>
  <c r="M385"/>
  <c r="L385"/>
  <c r="K385"/>
  <c r="J385"/>
  <c r="I385"/>
  <c r="H385"/>
  <c r="G385"/>
  <c r="F385"/>
  <c r="E385"/>
  <c r="D385"/>
  <c r="M384"/>
  <c r="L384"/>
  <c r="K384"/>
  <c r="J384"/>
  <c r="I384"/>
  <c r="H384"/>
  <c r="G384"/>
  <c r="F384"/>
  <c r="E384"/>
  <c r="D384"/>
  <c r="M383"/>
  <c r="L383"/>
  <c r="K383"/>
  <c r="J383"/>
  <c r="I383"/>
  <c r="H383"/>
  <c r="G383"/>
  <c r="F383"/>
  <c r="E383"/>
  <c r="D383"/>
  <c r="M382"/>
  <c r="L382"/>
  <c r="K382"/>
  <c r="J382"/>
  <c r="I382"/>
  <c r="H382"/>
  <c r="G382"/>
  <c r="F382"/>
  <c r="E382"/>
  <c r="D382"/>
  <c r="M381"/>
  <c r="L381"/>
  <c r="K381"/>
  <c r="J381"/>
  <c r="I381"/>
  <c r="H381"/>
  <c r="G381"/>
  <c r="F381"/>
  <c r="E381"/>
  <c r="D381"/>
  <c r="M380"/>
  <c r="L380"/>
  <c r="K380"/>
  <c r="J380"/>
  <c r="I380"/>
  <c r="H380"/>
  <c r="G380"/>
  <c r="F380"/>
  <c r="E380"/>
  <c r="D380"/>
  <c r="M379"/>
  <c r="L379"/>
  <c r="K379"/>
  <c r="J379"/>
  <c r="I379"/>
  <c r="H379"/>
  <c r="G379"/>
  <c r="F379"/>
  <c r="E379"/>
  <c r="D379"/>
  <c r="M378"/>
  <c r="L378"/>
  <c r="K378"/>
  <c r="J378"/>
  <c r="I378"/>
  <c r="H378"/>
  <c r="G378"/>
  <c r="F378"/>
  <c r="E378"/>
  <c r="D378"/>
  <c r="M377"/>
  <c r="L377"/>
  <c r="K377"/>
  <c r="J377"/>
  <c r="I377"/>
  <c r="H377"/>
  <c r="G377"/>
  <c r="F377"/>
  <c r="E377"/>
  <c r="D377"/>
  <c r="M376"/>
  <c r="L376"/>
  <c r="K376"/>
  <c r="J376"/>
  <c r="I376"/>
  <c r="H376"/>
  <c r="G376"/>
  <c r="F376"/>
  <c r="E376"/>
  <c r="D376"/>
  <c r="M375"/>
  <c r="L375"/>
  <c r="K375"/>
  <c r="J375"/>
  <c r="I375"/>
  <c r="H375"/>
  <c r="G375"/>
  <c r="F375"/>
  <c r="E375"/>
  <c r="D375"/>
  <c r="M374"/>
  <c r="L374"/>
  <c r="K374"/>
  <c r="J374"/>
  <c r="I374"/>
  <c r="H374"/>
  <c r="G374"/>
  <c r="F374"/>
  <c r="E374"/>
  <c r="D374"/>
  <c r="M373"/>
  <c r="L373"/>
  <c r="K373"/>
  <c r="J373"/>
  <c r="N373"/>
  <c r="I373"/>
  <c r="H373"/>
  <c r="G373"/>
  <c r="F373"/>
  <c r="E373"/>
  <c r="D373"/>
  <c r="M372"/>
  <c r="L372"/>
  <c r="K372"/>
  <c r="J372"/>
  <c r="I372"/>
  <c r="H372"/>
  <c r="G372"/>
  <c r="F372"/>
  <c r="E372"/>
  <c r="D372"/>
  <c r="M371"/>
  <c r="L371"/>
  <c r="K371"/>
  <c r="J371"/>
  <c r="I371"/>
  <c r="H371"/>
  <c r="G371"/>
  <c r="F371"/>
  <c r="E371"/>
  <c r="D371"/>
  <c r="M370"/>
  <c r="L370"/>
  <c r="K370"/>
  <c r="J370"/>
  <c r="I370"/>
  <c r="H370"/>
  <c r="G370"/>
  <c r="F370"/>
  <c r="E370"/>
  <c r="D370"/>
  <c r="M369"/>
  <c r="L369"/>
  <c r="K369"/>
  <c r="J369"/>
  <c r="I369"/>
  <c r="H369"/>
  <c r="G369"/>
  <c r="F369"/>
  <c r="E369"/>
  <c r="D369"/>
  <c r="M368"/>
  <c r="L368"/>
  <c r="K368"/>
  <c r="J368"/>
  <c r="I368"/>
  <c r="H368"/>
  <c r="G368"/>
  <c r="F368"/>
  <c r="E368"/>
  <c r="D368"/>
  <c r="M367"/>
  <c r="L367"/>
  <c r="K367"/>
  <c r="J367"/>
  <c r="I367"/>
  <c r="H367"/>
  <c r="G367"/>
  <c r="F367"/>
  <c r="E367"/>
  <c r="D367"/>
  <c r="M366"/>
  <c r="L366"/>
  <c r="K366"/>
  <c r="J366"/>
  <c r="I366"/>
  <c r="H366"/>
  <c r="G366"/>
  <c r="F366"/>
  <c r="E366"/>
  <c r="D366"/>
  <c r="M364"/>
  <c r="L364"/>
  <c r="K364"/>
  <c r="J364"/>
  <c r="I364"/>
  <c r="H364"/>
  <c r="G364"/>
  <c r="F364"/>
  <c r="E364"/>
  <c r="D364"/>
  <c r="M363"/>
  <c r="L363"/>
  <c r="K363"/>
  <c r="J363"/>
  <c r="I363"/>
  <c r="H363"/>
  <c r="G363"/>
  <c r="F363"/>
  <c r="E363"/>
  <c r="D363"/>
  <c r="M362"/>
  <c r="L362"/>
  <c r="K362"/>
  <c r="J362"/>
  <c r="I362"/>
  <c r="H362"/>
  <c r="G362"/>
  <c r="F362"/>
  <c r="E362"/>
  <c r="D362"/>
  <c r="M361"/>
  <c r="L361"/>
  <c r="K361"/>
  <c r="J361"/>
  <c r="I361"/>
  <c r="H361"/>
  <c r="G361"/>
  <c r="F361"/>
  <c r="E361"/>
  <c r="D361"/>
  <c r="M360"/>
  <c r="L360"/>
  <c r="K360"/>
  <c r="J360"/>
  <c r="I360"/>
  <c r="H360"/>
  <c r="G360"/>
  <c r="F360"/>
  <c r="E360"/>
  <c r="D360"/>
  <c r="M357"/>
  <c r="L357"/>
  <c r="K357"/>
  <c r="J357"/>
  <c r="I357"/>
  <c r="H357"/>
  <c r="G357"/>
  <c r="F357"/>
  <c r="E357"/>
  <c r="D357"/>
  <c r="M356"/>
  <c r="L356"/>
  <c r="K356"/>
  <c r="J356"/>
  <c r="I356"/>
  <c r="H356"/>
  <c r="G356"/>
  <c r="F356"/>
  <c r="E356"/>
  <c r="D356"/>
  <c r="M355"/>
  <c r="L355"/>
  <c r="K355"/>
  <c r="J355"/>
  <c r="I355"/>
  <c r="H355"/>
  <c r="G355"/>
  <c r="F355"/>
  <c r="E355"/>
  <c r="D355"/>
  <c r="M354"/>
  <c r="L354"/>
  <c r="K354"/>
  <c r="J354"/>
  <c r="I354"/>
  <c r="H354"/>
  <c r="G354"/>
  <c r="F354"/>
  <c r="E354"/>
  <c r="D354"/>
  <c r="M353"/>
  <c r="L353"/>
  <c r="K353"/>
  <c r="J353"/>
  <c r="I353"/>
  <c r="H353"/>
  <c r="G353"/>
  <c r="F353"/>
  <c r="E353"/>
  <c r="D353"/>
  <c r="M352"/>
  <c r="L352"/>
  <c r="K352"/>
  <c r="J352"/>
  <c r="I352"/>
  <c r="H352"/>
  <c r="G352"/>
  <c r="F352"/>
  <c r="E352"/>
  <c r="D352"/>
  <c r="M351"/>
  <c r="L351"/>
  <c r="K351"/>
  <c r="J351"/>
  <c r="I351"/>
  <c r="H351"/>
  <c r="G351"/>
  <c r="F351"/>
  <c r="E351"/>
  <c r="D351"/>
  <c r="M350"/>
  <c r="L350"/>
  <c r="K350"/>
  <c r="J350"/>
  <c r="I350"/>
  <c r="H350"/>
  <c r="G350"/>
  <c r="F350"/>
  <c r="E350"/>
  <c r="D350"/>
  <c r="M349"/>
  <c r="L349"/>
  <c r="K349"/>
  <c r="J349"/>
  <c r="I349"/>
  <c r="H349"/>
  <c r="G349"/>
  <c r="F349"/>
  <c r="E349"/>
  <c r="D349"/>
  <c r="M348"/>
  <c r="L348"/>
  <c r="K348"/>
  <c r="J348"/>
  <c r="I348"/>
  <c r="H348"/>
  <c r="G348"/>
  <c r="F348"/>
  <c r="E348"/>
  <c r="D348"/>
  <c r="M347"/>
  <c r="L347"/>
  <c r="K347"/>
  <c r="J347"/>
  <c r="I347"/>
  <c r="H347"/>
  <c r="G347"/>
  <c r="F347"/>
  <c r="E347"/>
  <c r="D347"/>
  <c r="M346"/>
  <c r="L346"/>
  <c r="K346"/>
  <c r="J346"/>
  <c r="I346"/>
  <c r="H346"/>
  <c r="G346"/>
  <c r="F346"/>
  <c r="E346"/>
  <c r="D346"/>
  <c r="M345"/>
  <c r="L345"/>
  <c r="K345"/>
  <c r="J345"/>
  <c r="I345"/>
  <c r="H345"/>
  <c r="G345"/>
  <c r="F345"/>
  <c r="E345"/>
  <c r="D345"/>
  <c r="M344"/>
  <c r="L344"/>
  <c r="K344"/>
  <c r="J344"/>
  <c r="I344"/>
  <c r="H344"/>
  <c r="G344"/>
  <c r="F344"/>
  <c r="E344"/>
  <c r="D344"/>
  <c r="M343"/>
  <c r="L343"/>
  <c r="K343"/>
  <c r="J343"/>
  <c r="I343"/>
  <c r="H343"/>
  <c r="G343"/>
  <c r="F343"/>
  <c r="E343"/>
  <c r="D343"/>
  <c r="M342"/>
  <c r="L342"/>
  <c r="K342"/>
  <c r="J342"/>
  <c r="I342"/>
  <c r="H342"/>
  <c r="G342"/>
  <c r="F342"/>
  <c r="E342"/>
  <c r="D342"/>
  <c r="M341"/>
  <c r="L341"/>
  <c r="K341"/>
  <c r="J341"/>
  <c r="I341"/>
  <c r="H341"/>
  <c r="G341"/>
  <c r="F341"/>
  <c r="E341"/>
  <c r="D341"/>
  <c r="M340"/>
  <c r="L340"/>
  <c r="K340"/>
  <c r="J340"/>
  <c r="I340"/>
  <c r="H340"/>
  <c r="G340"/>
  <c r="F340"/>
  <c r="E340"/>
  <c r="D340"/>
  <c r="M339"/>
  <c r="L339"/>
  <c r="K339"/>
  <c r="J339"/>
  <c r="I339"/>
  <c r="H339"/>
  <c r="G339"/>
  <c r="F339"/>
  <c r="E339"/>
  <c r="D339"/>
  <c r="M338"/>
  <c r="L338"/>
  <c r="K338"/>
  <c r="J338"/>
  <c r="I338"/>
  <c r="H338"/>
  <c r="G338"/>
  <c r="F338"/>
  <c r="E338"/>
  <c r="D338"/>
  <c r="M337"/>
  <c r="L337"/>
  <c r="K337"/>
  <c r="J337"/>
  <c r="I337"/>
  <c r="H337"/>
  <c r="G337"/>
  <c r="F337"/>
  <c r="E337"/>
  <c r="D337"/>
  <c r="M336"/>
  <c r="L336"/>
  <c r="K336"/>
  <c r="J336"/>
  <c r="I336"/>
  <c r="H336"/>
  <c r="G336"/>
  <c r="F336"/>
  <c r="E336"/>
  <c r="D336"/>
  <c r="M335"/>
  <c r="L335"/>
  <c r="K335"/>
  <c r="J335"/>
  <c r="I335"/>
  <c r="H335"/>
  <c r="G335"/>
  <c r="F335"/>
  <c r="E335"/>
  <c r="D335"/>
  <c r="M334"/>
  <c r="L334"/>
  <c r="K334"/>
  <c r="J334"/>
  <c r="I334"/>
  <c r="H334"/>
  <c r="G334"/>
  <c r="F334"/>
  <c r="E334"/>
  <c r="D334"/>
  <c r="M333"/>
  <c r="L333"/>
  <c r="K333"/>
  <c r="J333"/>
  <c r="I333"/>
  <c r="H333"/>
  <c r="G333"/>
  <c r="F333"/>
  <c r="E333"/>
  <c r="D333"/>
  <c r="M332"/>
  <c r="L332"/>
  <c r="K332"/>
  <c r="J332"/>
  <c r="I332"/>
  <c r="H332"/>
  <c r="G332"/>
  <c r="F332"/>
  <c r="E332"/>
  <c r="D332"/>
  <c r="M331"/>
  <c r="L331"/>
  <c r="K331"/>
  <c r="J331"/>
  <c r="I331"/>
  <c r="H331"/>
  <c r="G331"/>
  <c r="F331"/>
  <c r="E331"/>
  <c r="D331"/>
  <c r="M330"/>
  <c r="L330"/>
  <c r="K330"/>
  <c r="J330"/>
  <c r="I330"/>
  <c r="H330"/>
  <c r="G330"/>
  <c r="F330"/>
  <c r="E330"/>
  <c r="D330"/>
  <c r="M329"/>
  <c r="L329"/>
  <c r="K329"/>
  <c r="J329"/>
  <c r="I329"/>
  <c r="H329"/>
  <c r="G329"/>
  <c r="F329"/>
  <c r="E329"/>
  <c r="D329"/>
  <c r="M328"/>
  <c r="L328"/>
  <c r="K328"/>
  <c r="J328"/>
  <c r="I328"/>
  <c r="H328"/>
  <c r="G328"/>
  <c r="F328"/>
  <c r="E328"/>
  <c r="D328"/>
  <c r="M327"/>
  <c r="L327"/>
  <c r="K327"/>
  <c r="J327"/>
  <c r="I327"/>
  <c r="H327"/>
  <c r="G327"/>
  <c r="F327"/>
  <c r="E327"/>
  <c r="D327"/>
  <c r="M326"/>
  <c r="L326"/>
  <c r="K326"/>
  <c r="J326"/>
  <c r="I326"/>
  <c r="H326"/>
  <c r="G326"/>
  <c r="F326"/>
  <c r="E326"/>
  <c r="D326"/>
  <c r="M325"/>
  <c r="L325"/>
  <c r="K325"/>
  <c r="J325"/>
  <c r="I325"/>
  <c r="H325"/>
  <c r="G325"/>
  <c r="F325"/>
  <c r="E325"/>
  <c r="D325"/>
  <c r="M324"/>
  <c r="L324"/>
  <c r="K324"/>
  <c r="J324"/>
  <c r="I324"/>
  <c r="H324"/>
  <c r="G324"/>
  <c r="F324"/>
  <c r="E324"/>
  <c r="D324"/>
  <c r="M323"/>
  <c r="L323"/>
  <c r="K323"/>
  <c r="J323"/>
  <c r="I323"/>
  <c r="H323"/>
  <c r="G323"/>
  <c r="F323"/>
  <c r="E323"/>
  <c r="D323"/>
  <c r="M322"/>
  <c r="L322"/>
  <c r="K322"/>
  <c r="J322"/>
  <c r="I322"/>
  <c r="H322"/>
  <c r="G322"/>
  <c r="F322"/>
  <c r="E322"/>
  <c r="D322"/>
  <c r="M321"/>
  <c r="L321"/>
  <c r="K321"/>
  <c r="J321"/>
  <c r="I321"/>
  <c r="H321"/>
  <c r="G321"/>
  <c r="F321"/>
  <c r="E321"/>
  <c r="D321"/>
  <c r="M320"/>
  <c r="L320"/>
  <c r="K320"/>
  <c r="J320"/>
  <c r="I320"/>
  <c r="H320"/>
  <c r="G320"/>
  <c r="F320"/>
  <c r="E320"/>
  <c r="D320"/>
  <c r="M319"/>
  <c r="L319"/>
  <c r="K319"/>
  <c r="J319"/>
  <c r="I319"/>
  <c r="H319"/>
  <c r="G319"/>
  <c r="F319"/>
  <c r="E319"/>
  <c r="D319"/>
  <c r="M318"/>
  <c r="L318"/>
  <c r="K318"/>
  <c r="J318"/>
  <c r="I318"/>
  <c r="H318"/>
  <c r="G318"/>
  <c r="F318"/>
  <c r="E318"/>
  <c r="D318"/>
  <c r="M317"/>
  <c r="L317"/>
  <c r="K317"/>
  <c r="J317"/>
  <c r="I317"/>
  <c r="H317"/>
  <c r="G317"/>
  <c r="F317"/>
  <c r="E317"/>
  <c r="D317"/>
  <c r="M316"/>
  <c r="L316"/>
  <c r="K316"/>
  <c r="J316"/>
  <c r="I316"/>
  <c r="H316"/>
  <c r="G316"/>
  <c r="F316"/>
  <c r="E316"/>
  <c r="D316"/>
  <c r="M315"/>
  <c r="L315"/>
  <c r="K315"/>
  <c r="J315"/>
  <c r="I315"/>
  <c r="H315"/>
  <c r="G315"/>
  <c r="F315"/>
  <c r="E315"/>
  <c r="D315"/>
  <c r="M314"/>
  <c r="L314"/>
  <c r="K314"/>
  <c r="J314"/>
  <c r="I314"/>
  <c r="H314"/>
  <c r="G314"/>
  <c r="F314"/>
  <c r="E314"/>
  <c r="D314"/>
  <c r="M313"/>
  <c r="L313"/>
  <c r="K313"/>
  <c r="J313"/>
  <c r="I313"/>
  <c r="H313"/>
  <c r="G313"/>
  <c r="F313"/>
  <c r="E313"/>
  <c r="D313"/>
  <c r="M312"/>
  <c r="L312"/>
  <c r="K312"/>
  <c r="J312"/>
  <c r="I312"/>
  <c r="H312"/>
  <c r="G312"/>
  <c r="F312"/>
  <c r="E312"/>
  <c r="D312"/>
  <c r="M311"/>
  <c r="L311"/>
  <c r="K311"/>
  <c r="J311"/>
  <c r="I311"/>
  <c r="H311"/>
  <c r="G311"/>
  <c r="F311"/>
  <c r="E311"/>
  <c r="D311"/>
  <c r="M310"/>
  <c r="L310"/>
  <c r="K310"/>
  <c r="J310"/>
  <c r="I310"/>
  <c r="H310"/>
  <c r="G310"/>
  <c r="F310"/>
  <c r="E310"/>
  <c r="D310"/>
  <c r="M309"/>
  <c r="L309"/>
  <c r="K309"/>
  <c r="J309"/>
  <c r="I309"/>
  <c r="H309"/>
  <c r="G309"/>
  <c r="F309"/>
  <c r="E309"/>
  <c r="D309"/>
  <c r="M308"/>
  <c r="L308"/>
  <c r="K308"/>
  <c r="J308"/>
  <c r="I308"/>
  <c r="H308"/>
  <c r="G308"/>
  <c r="F308"/>
  <c r="E308"/>
  <c r="D308"/>
  <c r="M307"/>
  <c r="L307"/>
  <c r="K307"/>
  <c r="J307"/>
  <c r="I307"/>
  <c r="H307"/>
  <c r="G307"/>
  <c r="F307"/>
  <c r="E307"/>
  <c r="D307"/>
  <c r="M306"/>
  <c r="L306"/>
  <c r="K306"/>
  <c r="J306"/>
  <c r="I306"/>
  <c r="H306"/>
  <c r="G306"/>
  <c r="F306"/>
  <c r="E306"/>
  <c r="D306"/>
  <c r="M305"/>
  <c r="L305"/>
  <c r="K305"/>
  <c r="J305"/>
  <c r="I305"/>
  <c r="H305"/>
  <c r="G305"/>
  <c r="F305"/>
  <c r="E305"/>
  <c r="D305"/>
  <c r="M304"/>
  <c r="L304"/>
  <c r="K304"/>
  <c r="J304"/>
  <c r="I304"/>
  <c r="H304"/>
  <c r="G304"/>
  <c r="F304"/>
  <c r="E304"/>
  <c r="D304"/>
  <c r="M303"/>
  <c r="L303"/>
  <c r="K303"/>
  <c r="J303"/>
  <c r="I303"/>
  <c r="H303"/>
  <c r="G303"/>
  <c r="F303"/>
  <c r="E303"/>
  <c r="D303"/>
  <c r="M302"/>
  <c r="L302"/>
  <c r="K302"/>
  <c r="J302"/>
  <c r="I302"/>
  <c r="H302"/>
  <c r="G302"/>
  <c r="F302"/>
  <c r="E302"/>
  <c r="D302"/>
  <c r="M301"/>
  <c r="L301"/>
  <c r="K301"/>
  <c r="J301"/>
  <c r="I301"/>
  <c r="H301"/>
  <c r="G301"/>
  <c r="F301"/>
  <c r="E301"/>
  <c r="D301"/>
  <c r="M300"/>
  <c r="L300"/>
  <c r="K300"/>
  <c r="J300"/>
  <c r="I300"/>
  <c r="H300"/>
  <c r="G300"/>
  <c r="F300"/>
  <c r="E300"/>
  <c r="D300"/>
  <c r="M299"/>
  <c r="L299"/>
  <c r="K299"/>
  <c r="J299"/>
  <c r="I299"/>
  <c r="H299"/>
  <c r="G299"/>
  <c r="F299"/>
  <c r="E299"/>
  <c r="D299"/>
  <c r="M298"/>
  <c r="L298"/>
  <c r="K298"/>
  <c r="J298"/>
  <c r="I298"/>
  <c r="H298"/>
  <c r="G298"/>
  <c r="F298"/>
  <c r="E298"/>
  <c r="D298"/>
  <c r="M297"/>
  <c r="L297"/>
  <c r="K297"/>
  <c r="J297"/>
  <c r="I297"/>
  <c r="H297"/>
  <c r="G297"/>
  <c r="F297"/>
  <c r="E297"/>
  <c r="D297"/>
  <c r="M296"/>
  <c r="L296"/>
  <c r="K296"/>
  <c r="J296"/>
  <c r="I296"/>
  <c r="H296"/>
  <c r="G296"/>
  <c r="F296"/>
  <c r="E296"/>
  <c r="D296"/>
  <c r="M295"/>
  <c r="L295"/>
  <c r="K295"/>
  <c r="J295"/>
  <c r="I295"/>
  <c r="H295"/>
  <c r="G295"/>
  <c r="F295"/>
  <c r="E295"/>
  <c r="D295"/>
  <c r="M294"/>
  <c r="L294"/>
  <c r="K294"/>
  <c r="J294"/>
  <c r="I294"/>
  <c r="H294"/>
  <c r="G294"/>
  <c r="F294"/>
  <c r="E294"/>
  <c r="D294"/>
  <c r="M293"/>
  <c r="L293"/>
  <c r="K293"/>
  <c r="J293"/>
  <c r="I293"/>
  <c r="H293"/>
  <c r="G293"/>
  <c r="F293"/>
  <c r="E293"/>
  <c r="D293"/>
  <c r="M292"/>
  <c r="L292"/>
  <c r="K292"/>
  <c r="J292"/>
  <c r="I292"/>
  <c r="H292"/>
  <c r="G292"/>
  <c r="F292"/>
  <c r="E292"/>
  <c r="D292"/>
  <c r="M291"/>
  <c r="L291"/>
  <c r="K291"/>
  <c r="J291"/>
  <c r="I291"/>
  <c r="H291"/>
  <c r="G291"/>
  <c r="F291"/>
  <c r="E291"/>
  <c r="D291"/>
  <c r="M290"/>
  <c r="L290"/>
  <c r="K290"/>
  <c r="J290"/>
  <c r="I290"/>
  <c r="H290"/>
  <c r="G290"/>
  <c r="F290"/>
  <c r="E290"/>
  <c r="D290"/>
  <c r="M289"/>
  <c r="L289"/>
  <c r="K289"/>
  <c r="J289"/>
  <c r="I289"/>
  <c r="H289"/>
  <c r="G289"/>
  <c r="F289"/>
  <c r="E289"/>
  <c r="D289"/>
  <c r="M288"/>
  <c r="L288"/>
  <c r="K288"/>
  <c r="J288"/>
  <c r="I288"/>
  <c r="H288"/>
  <c r="G288"/>
  <c r="F288"/>
  <c r="E288"/>
  <c r="D288"/>
  <c r="M287"/>
  <c r="L287"/>
  <c r="K287"/>
  <c r="J287"/>
  <c r="I287"/>
  <c r="H287"/>
  <c r="G287"/>
  <c r="F287"/>
  <c r="E287"/>
  <c r="D287"/>
  <c r="M286"/>
  <c r="L286"/>
  <c r="K286"/>
  <c r="J286"/>
  <c r="I286"/>
  <c r="H286"/>
  <c r="G286"/>
  <c r="F286"/>
  <c r="E286"/>
  <c r="D286"/>
  <c r="M285"/>
  <c r="L285"/>
  <c r="K285"/>
  <c r="J285"/>
  <c r="I285"/>
  <c r="H285"/>
  <c r="G285"/>
  <c r="F285"/>
  <c r="E285"/>
  <c r="D285"/>
  <c r="M284"/>
  <c r="L284"/>
  <c r="K284"/>
  <c r="J284"/>
  <c r="I284"/>
  <c r="H284"/>
  <c r="G284"/>
  <c r="F284"/>
  <c r="E284"/>
  <c r="D284"/>
  <c r="M283"/>
  <c r="L283"/>
  <c r="K283"/>
  <c r="J283"/>
  <c r="I283"/>
  <c r="H283"/>
  <c r="G283"/>
  <c r="F283"/>
  <c r="E283"/>
  <c r="D283"/>
  <c r="M282"/>
  <c r="L282"/>
  <c r="K282"/>
  <c r="J282"/>
  <c r="I282"/>
  <c r="H282"/>
  <c r="G282"/>
  <c r="F282"/>
  <c r="E282"/>
  <c r="D282"/>
  <c r="M281"/>
  <c r="L281"/>
  <c r="K281"/>
  <c r="J281"/>
  <c r="I281"/>
  <c r="H281"/>
  <c r="G281"/>
  <c r="F281"/>
  <c r="E281"/>
  <c r="D281"/>
  <c r="M280"/>
  <c r="L280"/>
  <c r="K280"/>
  <c r="J280"/>
  <c r="I280"/>
  <c r="H280"/>
  <c r="G280"/>
  <c r="F280"/>
  <c r="E280"/>
  <c r="D280"/>
  <c r="M279"/>
  <c r="L279"/>
  <c r="K279"/>
  <c r="J279"/>
  <c r="I279"/>
  <c r="H279"/>
  <c r="G279"/>
  <c r="F279"/>
  <c r="E279"/>
  <c r="D279"/>
  <c r="M278"/>
  <c r="L278"/>
  <c r="K278"/>
  <c r="J278"/>
  <c r="I278"/>
  <c r="H278"/>
  <c r="G278"/>
  <c r="F278"/>
  <c r="E278"/>
  <c r="D278"/>
  <c r="M277"/>
  <c r="L277"/>
  <c r="K277"/>
  <c r="J277"/>
  <c r="I277"/>
  <c r="H277"/>
  <c r="G277"/>
  <c r="F277"/>
  <c r="E277"/>
  <c r="D277"/>
  <c r="M276"/>
  <c r="L276"/>
  <c r="K276"/>
  <c r="J276"/>
  <c r="I276"/>
  <c r="H276"/>
  <c r="G276"/>
  <c r="F276"/>
  <c r="E276"/>
  <c r="D276"/>
  <c r="M275"/>
  <c r="L275"/>
  <c r="K275"/>
  <c r="J275"/>
  <c r="I275"/>
  <c r="H275"/>
  <c r="N275" s="1"/>
  <c r="Y275" s="1"/>
  <c r="G275"/>
  <c r="F275"/>
  <c r="E275"/>
  <c r="D275"/>
  <c r="M274"/>
  <c r="L274"/>
  <c r="K274"/>
  <c r="J274"/>
  <c r="I274"/>
  <c r="H274"/>
  <c r="G274"/>
  <c r="F274"/>
  <c r="E274"/>
  <c r="D274"/>
  <c r="M273"/>
  <c r="L273"/>
  <c r="K273"/>
  <c r="J273"/>
  <c r="I273"/>
  <c r="H273"/>
  <c r="G273"/>
  <c r="F273"/>
  <c r="E273"/>
  <c r="D273"/>
  <c r="M272"/>
  <c r="L272"/>
  <c r="K272"/>
  <c r="J272"/>
  <c r="I272"/>
  <c r="H272"/>
  <c r="N272" s="1"/>
  <c r="G272"/>
  <c r="F272"/>
  <c r="E272"/>
  <c r="D272"/>
  <c r="Y272" s="1"/>
  <c r="M271"/>
  <c r="L271"/>
  <c r="K271"/>
  <c r="J271"/>
  <c r="I271"/>
  <c r="H271"/>
  <c r="N271"/>
  <c r="G271"/>
  <c r="F271"/>
  <c r="E271"/>
  <c r="D271"/>
  <c r="M270"/>
  <c r="L270"/>
  <c r="K270"/>
  <c r="J270"/>
  <c r="I270"/>
  <c r="H270"/>
  <c r="N270" s="1"/>
  <c r="G270"/>
  <c r="F270"/>
  <c r="E270"/>
  <c r="D270"/>
  <c r="Y270" s="1"/>
  <c r="M269"/>
  <c r="L269"/>
  <c r="K269"/>
  <c r="J269"/>
  <c r="N269" s="1"/>
  <c r="Y269" s="1"/>
  <c r="I269"/>
  <c r="H269"/>
  <c r="G269"/>
  <c r="F269"/>
  <c r="E269"/>
  <c r="D269"/>
  <c r="M268"/>
  <c r="L268"/>
  <c r="K268"/>
  <c r="J268"/>
  <c r="I268"/>
  <c r="H268"/>
  <c r="G268"/>
  <c r="F268"/>
  <c r="E268"/>
  <c r="D268"/>
  <c r="M267"/>
  <c r="L267"/>
  <c r="K267"/>
  <c r="J267"/>
  <c r="I267"/>
  <c r="H267"/>
  <c r="N267"/>
  <c r="G267"/>
  <c r="F267"/>
  <c r="E267"/>
  <c r="D267"/>
  <c r="M266"/>
  <c r="L266"/>
  <c r="K266"/>
  <c r="J266"/>
  <c r="I266"/>
  <c r="H266"/>
  <c r="G266"/>
  <c r="F266"/>
  <c r="E266"/>
  <c r="D266"/>
  <c r="M265"/>
  <c r="L265"/>
  <c r="K265"/>
  <c r="J265"/>
  <c r="I265"/>
  <c r="H265"/>
  <c r="N265" s="1"/>
  <c r="Y265" s="1"/>
  <c r="G265"/>
  <c r="F265"/>
  <c r="E265"/>
  <c r="D265"/>
  <c r="M264"/>
  <c r="L264"/>
  <c r="K264"/>
  <c r="J264"/>
  <c r="I264"/>
  <c r="H264"/>
  <c r="N264" s="1"/>
  <c r="Y264" s="1"/>
  <c r="G264"/>
  <c r="F264"/>
  <c r="E264"/>
  <c r="D264"/>
  <c r="M263"/>
  <c r="L263"/>
  <c r="K263"/>
  <c r="J263"/>
  <c r="N263" s="1"/>
  <c r="Y263" s="1"/>
  <c r="I263"/>
  <c r="H263"/>
  <c r="G263"/>
  <c r="F263"/>
  <c r="E263"/>
  <c r="D263"/>
  <c r="M262"/>
  <c r="L262"/>
  <c r="K262"/>
  <c r="J262"/>
  <c r="N262"/>
  <c r="I262"/>
  <c r="H262"/>
  <c r="G262"/>
  <c r="F262"/>
  <c r="E262"/>
  <c r="D262"/>
  <c r="M261"/>
  <c r="L261"/>
  <c r="K261"/>
  <c r="J261"/>
  <c r="I261"/>
  <c r="H261"/>
  <c r="N261" s="1"/>
  <c r="Y261" s="1"/>
  <c r="G261"/>
  <c r="F261"/>
  <c r="E261"/>
  <c r="D261"/>
  <c r="M260"/>
  <c r="L260"/>
  <c r="K260"/>
  <c r="J260"/>
  <c r="I260"/>
  <c r="H260"/>
  <c r="N260" s="1"/>
  <c r="Y260" s="1"/>
  <c r="G260"/>
  <c r="F260"/>
  <c r="E260"/>
  <c r="D260"/>
  <c r="M259"/>
  <c r="L259"/>
  <c r="K259"/>
  <c r="J259"/>
  <c r="I259"/>
  <c r="H259"/>
  <c r="G259"/>
  <c r="F259"/>
  <c r="E259"/>
  <c r="D259"/>
  <c r="M258"/>
  <c r="L258"/>
  <c r="K258"/>
  <c r="J258"/>
  <c r="I258"/>
  <c r="H258"/>
  <c r="G258"/>
  <c r="F258"/>
  <c r="E258"/>
  <c r="D258"/>
  <c r="M257"/>
  <c r="L257"/>
  <c r="K257"/>
  <c r="J257"/>
  <c r="N257" s="1"/>
  <c r="Y257" s="1"/>
  <c r="I257"/>
  <c r="H257"/>
  <c r="G257"/>
  <c r="F257"/>
  <c r="E257"/>
  <c r="D257"/>
  <c r="M256"/>
  <c r="L256"/>
  <c r="K256"/>
  <c r="J256"/>
  <c r="N256"/>
  <c r="I256"/>
  <c r="H256"/>
  <c r="G256"/>
  <c r="F256"/>
  <c r="E256"/>
  <c r="D256"/>
  <c r="Y256" s="1"/>
  <c r="M255"/>
  <c r="L255"/>
  <c r="K255"/>
  <c r="J255"/>
  <c r="I255"/>
  <c r="H255"/>
  <c r="G255"/>
  <c r="F255"/>
  <c r="E255"/>
  <c r="D255"/>
  <c r="M254"/>
  <c r="L254"/>
  <c r="K254"/>
  <c r="J254"/>
  <c r="I254"/>
  <c r="H254"/>
  <c r="N254" s="1"/>
  <c r="G254"/>
  <c r="F254"/>
  <c r="E254"/>
  <c r="D254"/>
  <c r="M253"/>
  <c r="L253"/>
  <c r="K253"/>
  <c r="J253"/>
  <c r="I253"/>
  <c r="H253"/>
  <c r="G253"/>
  <c r="F253"/>
  <c r="E253"/>
  <c r="D253"/>
  <c r="M252"/>
  <c r="L252"/>
  <c r="K252"/>
  <c r="J252"/>
  <c r="N252"/>
  <c r="I252"/>
  <c r="H252"/>
  <c r="G252"/>
  <c r="F252"/>
  <c r="E252"/>
  <c r="D252"/>
  <c r="Y252" s="1"/>
  <c r="M251"/>
  <c r="L251"/>
  <c r="K251"/>
  <c r="J251"/>
  <c r="I251"/>
  <c r="H251"/>
  <c r="G251"/>
  <c r="F251"/>
  <c r="E251"/>
  <c r="D251"/>
  <c r="M250"/>
  <c r="L250"/>
  <c r="K250"/>
  <c r="J250"/>
  <c r="I250"/>
  <c r="H250"/>
  <c r="G250"/>
  <c r="F250"/>
  <c r="E250"/>
  <c r="D250"/>
  <c r="M249"/>
  <c r="L249"/>
  <c r="K249"/>
  <c r="J249"/>
  <c r="I249"/>
  <c r="H249"/>
  <c r="N249" s="1"/>
  <c r="Y249" s="1"/>
  <c r="G249"/>
  <c r="F249"/>
  <c r="E249"/>
  <c r="D249"/>
  <c r="M248"/>
  <c r="L248"/>
  <c r="K248"/>
  <c r="J248"/>
  <c r="I248"/>
  <c r="H248"/>
  <c r="G248"/>
  <c r="F248"/>
  <c r="E248"/>
  <c r="D248"/>
  <c r="M247"/>
  <c r="L247"/>
  <c r="K247"/>
  <c r="J247"/>
  <c r="N247" s="1"/>
  <c r="Y247" s="1"/>
  <c r="I247"/>
  <c r="H247"/>
  <c r="G247"/>
  <c r="F247"/>
  <c r="E247"/>
  <c r="D247"/>
  <c r="M246"/>
  <c r="L246"/>
  <c r="K246"/>
  <c r="J246"/>
  <c r="N246"/>
  <c r="I246"/>
  <c r="H246"/>
  <c r="G246"/>
  <c r="F246"/>
  <c r="E246"/>
  <c r="D246"/>
  <c r="Y246" s="1"/>
  <c r="M245"/>
  <c r="L245"/>
  <c r="K245"/>
  <c r="J245"/>
  <c r="I245"/>
  <c r="H245"/>
  <c r="N245" s="1"/>
  <c r="G245"/>
  <c r="F245"/>
  <c r="Y245" s="1"/>
  <c r="E245"/>
  <c r="D245"/>
  <c r="M244"/>
  <c r="L244"/>
  <c r="K244"/>
  <c r="J244"/>
  <c r="I244"/>
  <c r="H244"/>
  <c r="G244"/>
  <c r="F244"/>
  <c r="E244"/>
  <c r="D244"/>
  <c r="M243"/>
  <c r="L243"/>
  <c r="K243"/>
  <c r="J243"/>
  <c r="I243"/>
  <c r="H243"/>
  <c r="N243"/>
  <c r="G243"/>
  <c r="F243"/>
  <c r="E243"/>
  <c r="D243"/>
  <c r="Y243" s="1"/>
  <c r="M242"/>
  <c r="L242"/>
  <c r="K242"/>
  <c r="J242"/>
  <c r="I242"/>
  <c r="H242"/>
  <c r="N242" s="1"/>
  <c r="G242"/>
  <c r="F242"/>
  <c r="E242"/>
  <c r="Y242" s="1"/>
  <c r="D242"/>
  <c r="M241"/>
  <c r="L241"/>
  <c r="K241"/>
  <c r="J241"/>
  <c r="I241"/>
  <c r="H241"/>
  <c r="G241"/>
  <c r="F241"/>
  <c r="E241"/>
  <c r="D241"/>
  <c r="M240"/>
  <c r="L240"/>
  <c r="K240"/>
  <c r="J240"/>
  <c r="N240"/>
  <c r="I240"/>
  <c r="H240"/>
  <c r="G240"/>
  <c r="F240"/>
  <c r="E240"/>
  <c r="D240"/>
  <c r="Y240" s="1"/>
  <c r="M239"/>
  <c r="L239"/>
  <c r="K239"/>
  <c r="J239"/>
  <c r="I239"/>
  <c r="H239"/>
  <c r="N239" s="1"/>
  <c r="Y239" s="1"/>
  <c r="G239"/>
  <c r="F239"/>
  <c r="E239"/>
  <c r="D239"/>
  <c r="M238"/>
  <c r="L238"/>
  <c r="N238" s="1"/>
  <c r="Y238" s="1"/>
  <c r="K238"/>
  <c r="J238"/>
  <c r="I238"/>
  <c r="H238"/>
  <c r="G238"/>
  <c r="F238"/>
  <c r="E238"/>
  <c r="D238"/>
  <c r="M237"/>
  <c r="L237"/>
  <c r="K237"/>
  <c r="J237"/>
  <c r="I237"/>
  <c r="H237"/>
  <c r="G237"/>
  <c r="F237"/>
  <c r="E237"/>
  <c r="D237"/>
  <c r="M236"/>
  <c r="L236"/>
  <c r="K236"/>
  <c r="J236"/>
  <c r="N236"/>
  <c r="I236"/>
  <c r="H236"/>
  <c r="G236"/>
  <c r="F236"/>
  <c r="E236"/>
  <c r="D236"/>
  <c r="M235"/>
  <c r="L235"/>
  <c r="K235"/>
  <c r="J235"/>
  <c r="I235"/>
  <c r="H235"/>
  <c r="N235" s="1"/>
  <c r="G235"/>
  <c r="F235"/>
  <c r="E235"/>
  <c r="D235"/>
  <c r="Y235" s="1"/>
  <c r="M234"/>
  <c r="L234"/>
  <c r="K234"/>
  <c r="J234"/>
  <c r="I234"/>
  <c r="H234"/>
  <c r="G234"/>
  <c r="F234"/>
  <c r="E234"/>
  <c r="D234"/>
  <c r="M233"/>
  <c r="L233"/>
  <c r="K233"/>
  <c r="J233"/>
  <c r="N233" s="1"/>
  <c r="Y233" s="1"/>
  <c r="I233"/>
  <c r="H233"/>
  <c r="G233"/>
  <c r="F233"/>
  <c r="E233"/>
  <c r="D233"/>
  <c r="M232"/>
  <c r="L232"/>
  <c r="K232"/>
  <c r="J232"/>
  <c r="N232"/>
  <c r="I232"/>
  <c r="H232"/>
  <c r="G232"/>
  <c r="F232"/>
  <c r="E232"/>
  <c r="D232"/>
  <c r="M231"/>
  <c r="L231"/>
  <c r="K231"/>
  <c r="J231"/>
  <c r="I231"/>
  <c r="H231"/>
  <c r="N231" s="1"/>
  <c r="Y231" s="1"/>
  <c r="G231"/>
  <c r="F231"/>
  <c r="E231"/>
  <c r="D231"/>
  <c r="M230"/>
  <c r="L230"/>
  <c r="K230"/>
  <c r="J230"/>
  <c r="I230"/>
  <c r="H230"/>
  <c r="G230"/>
  <c r="F230"/>
  <c r="E230"/>
  <c r="D230"/>
  <c r="M229"/>
  <c r="L229"/>
  <c r="K229"/>
  <c r="J229"/>
  <c r="I229"/>
  <c r="H229"/>
  <c r="N229" s="1"/>
  <c r="Y229" s="1"/>
  <c r="G229"/>
  <c r="F229"/>
  <c r="E229"/>
  <c r="D229"/>
  <c r="M228"/>
  <c r="L228"/>
  <c r="K228"/>
  <c r="J228"/>
  <c r="I228"/>
  <c r="H228"/>
  <c r="G228"/>
  <c r="F228"/>
  <c r="E228"/>
  <c r="D228"/>
  <c r="M227"/>
  <c r="L227"/>
  <c r="K227"/>
  <c r="J227"/>
  <c r="N227" s="1"/>
  <c r="I227"/>
  <c r="H227"/>
  <c r="G227"/>
  <c r="F227"/>
  <c r="E227"/>
  <c r="D227"/>
  <c r="Y227" s="1"/>
  <c r="M226"/>
  <c r="L226"/>
  <c r="K226"/>
  <c r="J226"/>
  <c r="I226"/>
  <c r="H226"/>
  <c r="N226" s="1"/>
  <c r="Y226" s="1"/>
  <c r="G226"/>
  <c r="F226"/>
  <c r="E226"/>
  <c r="D226"/>
  <c r="M225"/>
  <c r="L225"/>
  <c r="K225"/>
  <c r="J225"/>
  <c r="I225"/>
  <c r="H225"/>
  <c r="N225" s="1"/>
  <c r="G225"/>
  <c r="F225"/>
  <c r="E225"/>
  <c r="D225"/>
  <c r="M224"/>
  <c r="L224"/>
  <c r="K224"/>
  <c r="J224"/>
  <c r="N224"/>
  <c r="I224"/>
  <c r="H224"/>
  <c r="G224"/>
  <c r="F224"/>
  <c r="E224"/>
  <c r="D224"/>
  <c r="M223"/>
  <c r="L223"/>
  <c r="K223"/>
  <c r="J223"/>
  <c r="I223"/>
  <c r="H223"/>
  <c r="N223" s="1"/>
  <c r="Y223" s="1"/>
  <c r="G223"/>
  <c r="F223"/>
  <c r="E223"/>
  <c r="D223"/>
  <c r="M222"/>
  <c r="L222"/>
  <c r="K222"/>
  <c r="J222"/>
  <c r="I222"/>
  <c r="H222"/>
  <c r="G222"/>
  <c r="F222"/>
  <c r="E222"/>
  <c r="D222"/>
  <c r="M221"/>
  <c r="L221"/>
  <c r="K221"/>
  <c r="J221"/>
  <c r="I221"/>
  <c r="H221"/>
  <c r="N221" s="1"/>
  <c r="Y221" s="1"/>
  <c r="G221"/>
  <c r="F221"/>
  <c r="E221"/>
  <c r="D221"/>
  <c r="M220"/>
  <c r="L220"/>
  <c r="N220" s="1"/>
  <c r="Y220" s="1"/>
  <c r="K220"/>
  <c r="J220"/>
  <c r="I220"/>
  <c r="H220"/>
  <c r="G220"/>
  <c r="F220"/>
  <c r="E220"/>
  <c r="D220"/>
  <c r="M219"/>
  <c r="L219"/>
  <c r="K219"/>
  <c r="J219"/>
  <c r="I219"/>
  <c r="H219"/>
  <c r="G219"/>
  <c r="F219"/>
  <c r="E219"/>
  <c r="D219"/>
  <c r="M218"/>
  <c r="L218"/>
  <c r="K218"/>
  <c r="J218"/>
  <c r="N218"/>
  <c r="I218"/>
  <c r="H218"/>
  <c r="G218"/>
  <c r="F218"/>
  <c r="E218"/>
  <c r="D218"/>
  <c r="M217"/>
  <c r="L217"/>
  <c r="K217"/>
  <c r="J217"/>
  <c r="I217"/>
  <c r="H217"/>
  <c r="G217"/>
  <c r="F217"/>
  <c r="E217"/>
  <c r="D217"/>
  <c r="M216"/>
  <c r="L216"/>
  <c r="K216"/>
  <c r="J216"/>
  <c r="I216"/>
  <c r="H216"/>
  <c r="N216" s="1"/>
  <c r="G216"/>
  <c r="F216"/>
  <c r="E216"/>
  <c r="D216"/>
  <c r="Y216" s="1"/>
  <c r="M215"/>
  <c r="L215"/>
  <c r="K215"/>
  <c r="J215"/>
  <c r="I215"/>
  <c r="H215"/>
  <c r="G215"/>
  <c r="F215"/>
  <c r="E215"/>
  <c r="D215"/>
  <c r="M214"/>
  <c r="L214"/>
  <c r="K214"/>
  <c r="J214"/>
  <c r="I214"/>
  <c r="H214"/>
  <c r="G214"/>
  <c r="F214"/>
  <c r="E214"/>
  <c r="D214"/>
  <c r="M213"/>
  <c r="L213"/>
  <c r="K213"/>
  <c r="J213"/>
  <c r="I213"/>
  <c r="H213"/>
  <c r="G213"/>
  <c r="F213"/>
  <c r="E213"/>
  <c r="D213"/>
  <c r="M212"/>
  <c r="L212"/>
  <c r="N212" s="1"/>
  <c r="Y212" s="1"/>
  <c r="K212"/>
  <c r="J212"/>
  <c r="I212"/>
  <c r="H212"/>
  <c r="G212"/>
  <c r="F212"/>
  <c r="E212"/>
  <c r="D212"/>
  <c r="M211"/>
  <c r="L211"/>
  <c r="K211"/>
  <c r="J211"/>
  <c r="I211"/>
  <c r="H211"/>
  <c r="G211"/>
  <c r="F211"/>
  <c r="E211"/>
  <c r="D211"/>
  <c r="M210"/>
  <c r="L210"/>
  <c r="K210"/>
  <c r="J210"/>
  <c r="N210"/>
  <c r="I210"/>
  <c r="H210"/>
  <c r="G210"/>
  <c r="F210"/>
  <c r="E210"/>
  <c r="D210"/>
  <c r="M209"/>
  <c r="L209"/>
  <c r="K209"/>
  <c r="J209"/>
  <c r="I209"/>
  <c r="H209"/>
  <c r="G209"/>
  <c r="F209"/>
  <c r="E209"/>
  <c r="D209"/>
  <c r="M208"/>
  <c r="L208"/>
  <c r="K208"/>
  <c r="J208"/>
  <c r="I208"/>
  <c r="H208"/>
  <c r="N208" s="1"/>
  <c r="G208"/>
  <c r="F208"/>
  <c r="E208"/>
  <c r="D208"/>
  <c r="Y208" s="1"/>
  <c r="M207"/>
  <c r="L207"/>
  <c r="K207"/>
  <c r="J207"/>
  <c r="N207" s="1"/>
  <c r="Y207" s="1"/>
  <c r="I207"/>
  <c r="H207"/>
  <c r="G207"/>
  <c r="F207"/>
  <c r="E207"/>
  <c r="D207"/>
  <c r="M206"/>
  <c r="L206"/>
  <c r="K206"/>
  <c r="J206"/>
  <c r="N206"/>
  <c r="I206"/>
  <c r="H206"/>
  <c r="G206"/>
  <c r="F206"/>
  <c r="E206"/>
  <c r="D206"/>
  <c r="M205"/>
  <c r="L205"/>
  <c r="K205"/>
  <c r="J205"/>
  <c r="I205"/>
  <c r="H205"/>
  <c r="N205" s="1"/>
  <c r="Y205" s="1"/>
  <c r="G205"/>
  <c r="F205"/>
  <c r="E205"/>
  <c r="D205"/>
  <c r="M204"/>
  <c r="L204"/>
  <c r="K204"/>
  <c r="J204"/>
  <c r="I204"/>
  <c r="H204"/>
  <c r="N204" s="1"/>
  <c r="G204"/>
  <c r="F204"/>
  <c r="E204"/>
  <c r="Y204" s="1"/>
  <c r="D204"/>
  <c r="M203"/>
  <c r="L203"/>
  <c r="K203"/>
  <c r="J203"/>
  <c r="I203"/>
  <c r="H203"/>
  <c r="N203"/>
  <c r="G203"/>
  <c r="F203"/>
  <c r="E203"/>
  <c r="D203"/>
  <c r="M202"/>
  <c r="L202"/>
  <c r="K202"/>
  <c r="J202"/>
  <c r="I202"/>
  <c r="H202"/>
  <c r="N202" s="1"/>
  <c r="Y202" s="1"/>
  <c r="G202"/>
  <c r="F202"/>
  <c r="E202"/>
  <c r="D202"/>
  <c r="M201"/>
  <c r="L201"/>
  <c r="K201"/>
  <c r="J201"/>
  <c r="I201"/>
  <c r="H201"/>
  <c r="N201" s="1"/>
  <c r="Y201" s="1"/>
  <c r="G201"/>
  <c r="F201"/>
  <c r="E201"/>
  <c r="D201"/>
  <c r="M200"/>
  <c r="L200"/>
  <c r="K200"/>
  <c r="J200"/>
  <c r="I200"/>
  <c r="H200"/>
  <c r="G200"/>
  <c r="F200"/>
  <c r="E200"/>
  <c r="D200"/>
  <c r="M199"/>
  <c r="L199"/>
  <c r="K199"/>
  <c r="J199"/>
  <c r="N199" s="1"/>
  <c r="Y199" s="1"/>
  <c r="I199"/>
  <c r="H199"/>
  <c r="G199"/>
  <c r="F199"/>
  <c r="E199"/>
  <c r="D199"/>
  <c r="M198"/>
  <c r="L198"/>
  <c r="K198"/>
  <c r="J198"/>
  <c r="N198"/>
  <c r="I198"/>
  <c r="H198"/>
  <c r="G198"/>
  <c r="F198"/>
  <c r="E198"/>
  <c r="D198"/>
  <c r="M197"/>
  <c r="L197"/>
  <c r="K197"/>
  <c r="J197"/>
  <c r="I197"/>
  <c r="H197"/>
  <c r="G197"/>
  <c r="F197"/>
  <c r="E197"/>
  <c r="D197"/>
  <c r="M196"/>
  <c r="L196"/>
  <c r="K196"/>
  <c r="J196"/>
  <c r="I196"/>
  <c r="H196"/>
  <c r="N196" s="1"/>
  <c r="G196"/>
  <c r="F196"/>
  <c r="E196"/>
  <c r="D196"/>
  <c r="M195"/>
  <c r="L195"/>
  <c r="K195"/>
  <c r="J195"/>
  <c r="I195"/>
  <c r="H195"/>
  <c r="G195"/>
  <c r="F195"/>
  <c r="E195"/>
  <c r="D195"/>
  <c r="M194"/>
  <c r="L194"/>
  <c r="K194"/>
  <c r="J194"/>
  <c r="I194"/>
  <c r="H194"/>
  <c r="G194"/>
  <c r="F194"/>
  <c r="E194"/>
  <c r="D194"/>
  <c r="M193"/>
  <c r="L193"/>
  <c r="K193"/>
  <c r="J193"/>
  <c r="I193"/>
  <c r="H193"/>
  <c r="G193"/>
  <c r="F193"/>
  <c r="E193"/>
  <c r="D193"/>
  <c r="M192"/>
  <c r="L192"/>
  <c r="K192"/>
  <c r="J192"/>
  <c r="I192"/>
  <c r="H192"/>
  <c r="N192" s="1"/>
  <c r="Y192" s="1"/>
  <c r="G192"/>
  <c r="F192"/>
  <c r="E192"/>
  <c r="D192"/>
  <c r="M191"/>
  <c r="L191"/>
  <c r="K191"/>
  <c r="J191"/>
  <c r="I191"/>
  <c r="H191"/>
  <c r="N191"/>
  <c r="G191"/>
  <c r="F191"/>
  <c r="E191"/>
  <c r="D191"/>
  <c r="Y191" s="1"/>
  <c r="M190"/>
  <c r="L190"/>
  <c r="K190"/>
  <c r="J190"/>
  <c r="I190"/>
  <c r="H190"/>
  <c r="N190" s="1"/>
  <c r="Y190" s="1"/>
  <c r="G190"/>
  <c r="F190"/>
  <c r="E190"/>
  <c r="D190"/>
  <c r="M189"/>
  <c r="L189"/>
  <c r="K189"/>
  <c r="J189"/>
  <c r="I189"/>
  <c r="H189"/>
  <c r="G189"/>
  <c r="F189"/>
  <c r="E189"/>
  <c r="D189"/>
  <c r="M188"/>
  <c r="L188"/>
  <c r="K188"/>
  <c r="J188"/>
  <c r="I188"/>
  <c r="H188"/>
  <c r="N188" s="1"/>
  <c r="Y188" s="1"/>
  <c r="G188"/>
  <c r="F188"/>
  <c r="E188"/>
  <c r="D188"/>
  <c r="M187"/>
  <c r="L187"/>
  <c r="K187"/>
  <c r="J187"/>
  <c r="I187"/>
  <c r="H187"/>
  <c r="N187"/>
  <c r="G187"/>
  <c r="F187"/>
  <c r="E187"/>
  <c r="D187"/>
  <c r="Y187" s="1"/>
  <c r="M186"/>
  <c r="L186"/>
  <c r="K186"/>
  <c r="J186"/>
  <c r="I186"/>
  <c r="H186"/>
  <c r="G186"/>
  <c r="F186"/>
  <c r="E186"/>
  <c r="D186"/>
  <c r="M185"/>
  <c r="L185"/>
  <c r="K185"/>
  <c r="J185"/>
  <c r="I185"/>
  <c r="H185"/>
  <c r="G185"/>
  <c r="F185"/>
  <c r="E185"/>
  <c r="D185"/>
  <c r="M184"/>
  <c r="L184"/>
  <c r="K184"/>
  <c r="J184"/>
  <c r="I184"/>
  <c r="H184"/>
  <c r="N184" s="1"/>
  <c r="Y184" s="1"/>
  <c r="G184"/>
  <c r="F184"/>
  <c r="E184"/>
  <c r="D184"/>
  <c r="M183"/>
  <c r="L183"/>
  <c r="K183"/>
  <c r="J183"/>
  <c r="I183"/>
  <c r="H183"/>
  <c r="N183" s="1"/>
  <c r="Y183" s="1"/>
  <c r="G183"/>
  <c r="F183"/>
  <c r="E183"/>
  <c r="D183"/>
  <c r="M182"/>
  <c r="L182"/>
  <c r="K182"/>
  <c r="J182"/>
  <c r="I182"/>
  <c r="H182"/>
  <c r="G182"/>
  <c r="F182"/>
  <c r="E182"/>
  <c r="D182"/>
  <c r="M181"/>
  <c r="L181"/>
  <c r="K181"/>
  <c r="J181"/>
  <c r="I181"/>
  <c r="H181"/>
  <c r="N181" s="1"/>
  <c r="G181"/>
  <c r="F181"/>
  <c r="E181"/>
  <c r="D181"/>
  <c r="Y181" s="1"/>
  <c r="M180"/>
  <c r="L180"/>
  <c r="K180"/>
  <c r="J180"/>
  <c r="I180"/>
  <c r="H180"/>
  <c r="G180"/>
  <c r="F180"/>
  <c r="E180"/>
  <c r="D180"/>
  <c r="M179"/>
  <c r="L179"/>
  <c r="K179"/>
  <c r="J179"/>
  <c r="I179"/>
  <c r="H179"/>
  <c r="N179" s="1"/>
  <c r="Y179" s="1"/>
  <c r="G179"/>
  <c r="F179"/>
  <c r="E179"/>
  <c r="D179"/>
  <c r="M178"/>
  <c r="L178"/>
  <c r="K178"/>
  <c r="J178"/>
  <c r="I178"/>
  <c r="H178"/>
  <c r="G178"/>
  <c r="F178"/>
  <c r="E178"/>
  <c r="D178"/>
  <c r="M177"/>
  <c r="L177"/>
  <c r="K177"/>
  <c r="J177"/>
  <c r="I177"/>
  <c r="H177"/>
  <c r="G177"/>
  <c r="F177"/>
  <c r="E177"/>
  <c r="D177"/>
  <c r="M176"/>
  <c r="L176"/>
  <c r="K176"/>
  <c r="J176"/>
  <c r="N176"/>
  <c r="I176"/>
  <c r="H176"/>
  <c r="G176"/>
  <c r="F176"/>
  <c r="Y176" s="1"/>
  <c r="E176"/>
  <c r="D176"/>
  <c r="M175"/>
  <c r="L175"/>
  <c r="K175"/>
  <c r="J175"/>
  <c r="I175"/>
  <c r="H175"/>
  <c r="N175" s="1"/>
  <c r="Y175" s="1"/>
  <c r="G175"/>
  <c r="F175"/>
  <c r="E175"/>
  <c r="D175"/>
  <c r="M174"/>
  <c r="L174"/>
  <c r="K174"/>
  <c r="J174"/>
  <c r="I174"/>
  <c r="H174"/>
  <c r="G174"/>
  <c r="F174"/>
  <c r="E174"/>
  <c r="D174"/>
  <c r="M173"/>
  <c r="L173"/>
  <c r="K173"/>
  <c r="J173"/>
  <c r="I173"/>
  <c r="H173"/>
  <c r="G173"/>
  <c r="F173"/>
  <c r="E173"/>
  <c r="D173"/>
  <c r="M172"/>
  <c r="L172"/>
  <c r="K172"/>
  <c r="J172"/>
  <c r="I172"/>
  <c r="H172"/>
  <c r="N172" s="1"/>
  <c r="Y172" s="1"/>
  <c r="G172"/>
  <c r="F172"/>
  <c r="E172"/>
  <c r="D172"/>
  <c r="M171"/>
  <c r="L171"/>
  <c r="K171"/>
  <c r="J171"/>
  <c r="I171"/>
  <c r="H171"/>
  <c r="N171"/>
  <c r="G171"/>
  <c r="F171"/>
  <c r="E171"/>
  <c r="D171"/>
  <c r="Y171" s="1"/>
  <c r="M170"/>
  <c r="L170"/>
  <c r="K170"/>
  <c r="J170"/>
  <c r="I170"/>
  <c r="H170"/>
  <c r="G170"/>
  <c r="F170"/>
  <c r="E170"/>
  <c r="D170"/>
  <c r="M169"/>
  <c r="L169"/>
  <c r="K169"/>
  <c r="J169"/>
  <c r="I169"/>
  <c r="H169"/>
  <c r="N169" s="1"/>
  <c r="Y169" s="1"/>
  <c r="G169"/>
  <c r="F169"/>
  <c r="E169"/>
  <c r="D169"/>
  <c r="M168"/>
  <c r="L168"/>
  <c r="K168"/>
  <c r="J168"/>
  <c r="I168"/>
  <c r="H168"/>
  <c r="N168" s="1"/>
  <c r="Y168" s="1"/>
  <c r="G168"/>
  <c r="F168"/>
  <c r="E168"/>
  <c r="D168"/>
  <c r="M167"/>
  <c r="L167"/>
  <c r="K167"/>
  <c r="J167"/>
  <c r="I167"/>
  <c r="H167"/>
  <c r="N167"/>
  <c r="G167"/>
  <c r="F167"/>
  <c r="E167"/>
  <c r="D167"/>
  <c r="M166"/>
  <c r="L166"/>
  <c r="K166"/>
  <c r="J166"/>
  <c r="N166" s="1"/>
  <c r="Y166" s="1"/>
  <c r="I166"/>
  <c r="H166"/>
  <c r="G166"/>
  <c r="F166"/>
  <c r="E166"/>
  <c r="D166"/>
  <c r="M165"/>
  <c r="L165"/>
  <c r="K165"/>
  <c r="J165"/>
  <c r="I165"/>
  <c r="H165"/>
  <c r="N165" s="1"/>
  <c r="Y165" s="1"/>
  <c r="G165"/>
  <c r="F165"/>
  <c r="E165"/>
  <c r="D165"/>
  <c r="M164"/>
  <c r="L164"/>
  <c r="K164"/>
  <c r="J164"/>
  <c r="I164"/>
  <c r="H164"/>
  <c r="N164" s="1"/>
  <c r="Y164" s="1"/>
  <c r="G164"/>
  <c r="F164"/>
  <c r="E164"/>
  <c r="D164"/>
  <c r="M163"/>
  <c r="L163"/>
  <c r="K163"/>
  <c r="J163"/>
  <c r="I163"/>
  <c r="H163"/>
  <c r="G163"/>
  <c r="F163"/>
  <c r="E163"/>
  <c r="D163"/>
  <c r="M162"/>
  <c r="L162"/>
  <c r="K162"/>
  <c r="J162"/>
  <c r="N162" s="1"/>
  <c r="Y162" s="1"/>
  <c r="I162"/>
  <c r="H162"/>
  <c r="G162"/>
  <c r="F162"/>
  <c r="E162"/>
  <c r="D162"/>
  <c r="M161"/>
  <c r="L161"/>
  <c r="K161"/>
  <c r="J161"/>
  <c r="I161"/>
  <c r="H161"/>
  <c r="N161" s="1"/>
  <c r="G161"/>
  <c r="F161"/>
  <c r="E161"/>
  <c r="D161"/>
  <c r="Y161" s="1"/>
  <c r="M160"/>
  <c r="L160"/>
  <c r="K160"/>
  <c r="J160"/>
  <c r="I160"/>
  <c r="H160"/>
  <c r="G160"/>
  <c r="F160"/>
  <c r="E160"/>
  <c r="D160"/>
  <c r="M159"/>
  <c r="L159"/>
  <c r="K159"/>
  <c r="J159"/>
  <c r="I159"/>
  <c r="H159"/>
  <c r="N159"/>
  <c r="G159"/>
  <c r="F159"/>
  <c r="E159"/>
  <c r="D159"/>
  <c r="Y159" s="1"/>
  <c r="M158"/>
  <c r="L158"/>
  <c r="K158"/>
  <c r="J158"/>
  <c r="I158"/>
  <c r="H158"/>
  <c r="G158"/>
  <c r="F158"/>
  <c r="E158"/>
  <c r="D158"/>
  <c r="M157"/>
  <c r="L157"/>
  <c r="K157"/>
  <c r="J157"/>
  <c r="I157"/>
  <c r="H157"/>
  <c r="N157" s="1"/>
  <c r="Y157" s="1"/>
  <c r="G157"/>
  <c r="F157"/>
  <c r="E157"/>
  <c r="D157"/>
  <c r="M156"/>
  <c r="L156"/>
  <c r="K156"/>
  <c r="J156"/>
  <c r="I156"/>
  <c r="H156"/>
  <c r="N156" s="1"/>
  <c r="Y156" s="1"/>
  <c r="G156"/>
  <c r="F156"/>
  <c r="E156"/>
  <c r="D156"/>
  <c r="M155"/>
  <c r="L155"/>
  <c r="K155"/>
  <c r="J155"/>
  <c r="I155"/>
  <c r="H155"/>
  <c r="N155" s="1"/>
  <c r="G155"/>
  <c r="F155"/>
  <c r="E155"/>
  <c r="D155"/>
  <c r="Y155" s="1"/>
  <c r="M154"/>
  <c r="L154"/>
  <c r="K154"/>
  <c r="J154"/>
  <c r="I154"/>
  <c r="H154"/>
  <c r="N154" s="1"/>
  <c r="Y154" s="1"/>
  <c r="G154"/>
  <c r="F154"/>
  <c r="E154"/>
  <c r="D154"/>
  <c r="M153"/>
  <c r="L153"/>
  <c r="K153"/>
  <c r="J153"/>
  <c r="I153"/>
  <c r="H153"/>
  <c r="G153"/>
  <c r="F153"/>
  <c r="E153"/>
  <c r="D153"/>
  <c r="M152"/>
  <c r="L152"/>
  <c r="K152"/>
  <c r="J152"/>
  <c r="I152"/>
  <c r="H152"/>
  <c r="G152"/>
  <c r="F152"/>
  <c r="E152"/>
  <c r="D152"/>
  <c r="M151"/>
  <c r="L151"/>
  <c r="K151"/>
  <c r="J151"/>
  <c r="I151"/>
  <c r="H151"/>
  <c r="N151"/>
  <c r="G151"/>
  <c r="F151"/>
  <c r="E151"/>
  <c r="D151"/>
  <c r="M150"/>
  <c r="L150"/>
  <c r="K150"/>
  <c r="J150"/>
  <c r="N150" s="1"/>
  <c r="Y150" s="1"/>
  <c r="I150"/>
  <c r="H150"/>
  <c r="G150"/>
  <c r="F150"/>
  <c r="E150"/>
  <c r="D150"/>
  <c r="M149"/>
  <c r="L149"/>
  <c r="K149"/>
  <c r="J149"/>
  <c r="I149"/>
  <c r="H149"/>
  <c r="N149" s="1"/>
  <c r="G149"/>
  <c r="F149"/>
  <c r="E149"/>
  <c r="D149"/>
  <c r="Y149" s="1"/>
  <c r="M148"/>
  <c r="L148"/>
  <c r="K148"/>
  <c r="J148"/>
  <c r="I148"/>
  <c r="H148"/>
  <c r="G148"/>
  <c r="F148"/>
  <c r="E148"/>
  <c r="D148"/>
  <c r="M147"/>
  <c r="L147"/>
  <c r="K147"/>
  <c r="J147"/>
  <c r="I147"/>
  <c r="H147"/>
  <c r="N147"/>
  <c r="G147"/>
  <c r="F147"/>
  <c r="E147"/>
  <c r="D147"/>
  <c r="M146"/>
  <c r="L146"/>
  <c r="K146"/>
  <c r="J146"/>
  <c r="N146" s="1"/>
  <c r="Y146" s="1"/>
  <c r="I146"/>
  <c r="H146"/>
  <c r="G146"/>
  <c r="F146"/>
  <c r="E146"/>
  <c r="D146"/>
  <c r="M145"/>
  <c r="L145"/>
  <c r="K145"/>
  <c r="J145"/>
  <c r="I145"/>
  <c r="H145"/>
  <c r="N145" s="1"/>
  <c r="G145"/>
  <c r="F145"/>
  <c r="E145"/>
  <c r="D145"/>
  <c r="Y145" s="1"/>
  <c r="M144"/>
  <c r="L144"/>
  <c r="K144"/>
  <c r="J144"/>
  <c r="I144"/>
  <c r="H144"/>
  <c r="G144"/>
  <c r="F144"/>
  <c r="E144"/>
  <c r="D144"/>
  <c r="M143"/>
  <c r="L143"/>
  <c r="K143"/>
  <c r="J143"/>
  <c r="I143"/>
  <c r="H143"/>
  <c r="N143"/>
  <c r="G143"/>
  <c r="F143"/>
  <c r="E143"/>
  <c r="D143"/>
  <c r="M142"/>
  <c r="L142"/>
  <c r="K142"/>
  <c r="J142"/>
  <c r="N142" s="1"/>
  <c r="Y142" s="1"/>
  <c r="I142"/>
  <c r="H142"/>
  <c r="G142"/>
  <c r="F142"/>
  <c r="E142"/>
  <c r="D142"/>
  <c r="M141"/>
  <c r="L141"/>
  <c r="K141"/>
  <c r="J141"/>
  <c r="I141"/>
  <c r="H141"/>
  <c r="N141" s="1"/>
  <c r="Y141" s="1"/>
  <c r="G141"/>
  <c r="F141"/>
  <c r="E141"/>
  <c r="D141"/>
  <c r="M140"/>
  <c r="L140"/>
  <c r="K140"/>
  <c r="J140"/>
  <c r="I140"/>
  <c r="H140"/>
  <c r="G140"/>
  <c r="F140"/>
  <c r="E140"/>
  <c r="D140"/>
  <c r="M139"/>
  <c r="L139"/>
  <c r="K139"/>
  <c r="J139"/>
  <c r="I139"/>
  <c r="H139"/>
  <c r="N139" s="1"/>
  <c r="Y139" s="1"/>
  <c r="G139"/>
  <c r="F139"/>
  <c r="E139"/>
  <c r="D139"/>
  <c r="M138"/>
  <c r="L138"/>
  <c r="K138"/>
  <c r="J138"/>
  <c r="N138"/>
  <c r="I138"/>
  <c r="H138"/>
  <c r="G138"/>
  <c r="F138"/>
  <c r="Y138" s="1"/>
  <c r="E138"/>
  <c r="D138"/>
  <c r="M137"/>
  <c r="L137"/>
  <c r="K137"/>
  <c r="J137"/>
  <c r="I137"/>
  <c r="H137"/>
  <c r="N137" s="1"/>
  <c r="Y137" s="1"/>
  <c r="G137"/>
  <c r="F137"/>
  <c r="E137"/>
  <c r="D137"/>
  <c r="M136"/>
  <c r="L136"/>
  <c r="K136"/>
  <c r="J136"/>
  <c r="I136"/>
  <c r="H136"/>
  <c r="N136" s="1"/>
  <c r="Y136" s="1"/>
  <c r="G136"/>
  <c r="F136"/>
  <c r="E136"/>
  <c r="D136"/>
  <c r="M135"/>
  <c r="L135"/>
  <c r="K135"/>
  <c r="J135"/>
  <c r="I135"/>
  <c r="H135"/>
  <c r="N135"/>
  <c r="G135"/>
  <c r="F135"/>
  <c r="E135"/>
  <c r="D135"/>
  <c r="Y135" s="1"/>
  <c r="M134"/>
  <c r="L134"/>
  <c r="K134"/>
  <c r="J134"/>
  <c r="I134"/>
  <c r="H134"/>
  <c r="N134" s="1"/>
  <c r="G134"/>
  <c r="F134"/>
  <c r="E134"/>
  <c r="D134"/>
  <c r="Y134" s="1"/>
  <c r="M133"/>
  <c r="L133"/>
  <c r="K133"/>
  <c r="J133"/>
  <c r="I133"/>
  <c r="H133"/>
  <c r="N133"/>
  <c r="G133"/>
  <c r="F133"/>
  <c r="E133"/>
  <c r="D133"/>
  <c r="M132"/>
  <c r="L132"/>
  <c r="K132"/>
  <c r="J132"/>
  <c r="I132"/>
  <c r="H132"/>
  <c r="G132"/>
  <c r="F132"/>
  <c r="E132"/>
  <c r="D132"/>
  <c r="M131"/>
  <c r="L131"/>
  <c r="K131"/>
  <c r="J131"/>
  <c r="I131"/>
  <c r="H131"/>
  <c r="N131" s="1"/>
  <c r="Y131" s="1"/>
  <c r="G131"/>
  <c r="F131"/>
  <c r="E131"/>
  <c r="D131"/>
  <c r="M130"/>
  <c r="L130"/>
  <c r="K130"/>
  <c r="J130"/>
  <c r="I130"/>
  <c r="H130"/>
  <c r="N130" s="1"/>
  <c r="G130"/>
  <c r="F130"/>
  <c r="E130"/>
  <c r="D130"/>
  <c r="Y130" s="1"/>
  <c r="M129"/>
  <c r="L129"/>
  <c r="K129"/>
  <c r="J129"/>
  <c r="I129"/>
  <c r="H129"/>
  <c r="G129"/>
  <c r="F129"/>
  <c r="E129"/>
  <c r="D129"/>
  <c r="M128"/>
  <c r="L128"/>
  <c r="K128"/>
  <c r="J128"/>
  <c r="N128"/>
  <c r="I128"/>
  <c r="H128"/>
  <c r="G128"/>
  <c r="F128"/>
  <c r="Y128" s="1"/>
  <c r="E128"/>
  <c r="D128"/>
  <c r="M127"/>
  <c r="L127"/>
  <c r="K127"/>
  <c r="J127"/>
  <c r="I127"/>
  <c r="H127"/>
  <c r="N127" s="1"/>
  <c r="G127"/>
  <c r="F127"/>
  <c r="E127"/>
  <c r="D127"/>
  <c r="M126"/>
  <c r="L126"/>
  <c r="K126"/>
  <c r="J126"/>
  <c r="I126"/>
  <c r="H126"/>
  <c r="N126" s="1"/>
  <c r="Y126" s="1"/>
  <c r="G126"/>
  <c r="F126"/>
  <c r="E126"/>
  <c r="D126"/>
  <c r="M125"/>
  <c r="L125"/>
  <c r="K125"/>
  <c r="J125"/>
  <c r="I125"/>
  <c r="H125"/>
  <c r="N125"/>
  <c r="G125"/>
  <c r="F125"/>
  <c r="E125"/>
  <c r="D125"/>
  <c r="Y125" s="1"/>
  <c r="M124"/>
  <c r="L124"/>
  <c r="K124"/>
  <c r="J124"/>
  <c r="I124"/>
  <c r="H124"/>
  <c r="N124" s="1"/>
  <c r="Y124" s="1"/>
  <c r="G124"/>
  <c r="F124"/>
  <c r="E124"/>
  <c r="D124"/>
  <c r="M123"/>
  <c r="L123"/>
  <c r="AF11" s="1"/>
  <c r="K123"/>
  <c r="J123"/>
  <c r="I123"/>
  <c r="H123"/>
  <c r="G123"/>
  <c r="F123"/>
  <c r="E123"/>
  <c r="D123"/>
  <c r="M122"/>
  <c r="L122"/>
  <c r="K122"/>
  <c r="J122"/>
  <c r="I122"/>
  <c r="H122"/>
  <c r="G122"/>
  <c r="F122"/>
  <c r="E122"/>
  <c r="D122"/>
  <c r="M121"/>
  <c r="L121"/>
  <c r="K121"/>
  <c r="J121"/>
  <c r="I121"/>
  <c r="H121"/>
  <c r="G121"/>
  <c r="F121"/>
  <c r="E121"/>
  <c r="D121"/>
  <c r="M120"/>
  <c r="L120"/>
  <c r="K120"/>
  <c r="J120"/>
  <c r="N120"/>
  <c r="I120"/>
  <c r="H120"/>
  <c r="G120"/>
  <c r="F120"/>
  <c r="E120"/>
  <c r="D120"/>
  <c r="M119"/>
  <c r="L119"/>
  <c r="K119"/>
  <c r="J119"/>
  <c r="I119"/>
  <c r="H119"/>
  <c r="N119" s="1"/>
  <c r="Y119" s="1"/>
  <c r="G119"/>
  <c r="F119"/>
  <c r="E119"/>
  <c r="D119"/>
  <c r="M118"/>
  <c r="L118"/>
  <c r="K118"/>
  <c r="J118"/>
  <c r="I118"/>
  <c r="H118"/>
  <c r="N118" s="1"/>
  <c r="G118"/>
  <c r="F118"/>
  <c r="E118"/>
  <c r="D118"/>
  <c r="Y118" s="1"/>
  <c r="M117"/>
  <c r="L117"/>
  <c r="K117"/>
  <c r="J117"/>
  <c r="I117"/>
  <c r="H117"/>
  <c r="G117"/>
  <c r="F117"/>
  <c r="E117"/>
  <c r="D117"/>
  <c r="M116"/>
  <c r="L116"/>
  <c r="K116"/>
  <c r="J116"/>
  <c r="N116" s="1"/>
  <c r="Y116" s="1"/>
  <c r="I116"/>
  <c r="H116"/>
  <c r="G116"/>
  <c r="F116"/>
  <c r="E116"/>
  <c r="D116"/>
  <c r="M115"/>
  <c r="L115"/>
  <c r="K115"/>
  <c r="J115"/>
  <c r="I115"/>
  <c r="H115"/>
  <c r="N115" s="1"/>
  <c r="G115"/>
  <c r="F115"/>
  <c r="E115"/>
  <c r="D115"/>
  <c r="Y115" s="1"/>
  <c r="M114"/>
  <c r="L114"/>
  <c r="K114"/>
  <c r="J114"/>
  <c r="N114"/>
  <c r="I114"/>
  <c r="H114"/>
  <c r="G114"/>
  <c r="F114"/>
  <c r="E114"/>
  <c r="D114"/>
  <c r="M113"/>
  <c r="L113"/>
  <c r="K113"/>
  <c r="J113"/>
  <c r="I113"/>
  <c r="H113"/>
  <c r="N113" s="1"/>
  <c r="Y113" s="1"/>
  <c r="G113"/>
  <c r="F113"/>
  <c r="E113"/>
  <c r="D113"/>
  <c r="M112"/>
  <c r="L112"/>
  <c r="K112"/>
  <c r="J112"/>
  <c r="I112"/>
  <c r="H112"/>
  <c r="G112"/>
  <c r="F112"/>
  <c r="E112"/>
  <c r="D112"/>
  <c r="M111"/>
  <c r="L111"/>
  <c r="K111"/>
  <c r="J111"/>
  <c r="I111"/>
  <c r="H111"/>
  <c r="N111" s="1"/>
  <c r="G111"/>
  <c r="F111"/>
  <c r="E111"/>
  <c r="D111"/>
  <c r="Y111" s="1"/>
  <c r="M110"/>
  <c r="L110"/>
  <c r="K110"/>
  <c r="J110"/>
  <c r="N110"/>
  <c r="I110"/>
  <c r="H110"/>
  <c r="G110"/>
  <c r="F110"/>
  <c r="E110"/>
  <c r="D110"/>
  <c r="M109"/>
  <c r="L109"/>
  <c r="K109"/>
  <c r="J109"/>
  <c r="I109"/>
  <c r="H109"/>
  <c r="N109" s="1"/>
  <c r="G109"/>
  <c r="F109"/>
  <c r="E109"/>
  <c r="D109"/>
  <c r="Y109" s="1"/>
  <c r="M108"/>
  <c r="L108"/>
  <c r="K108"/>
  <c r="J108"/>
  <c r="I108"/>
  <c r="H108"/>
  <c r="N108" s="1"/>
  <c r="G108"/>
  <c r="F108"/>
  <c r="Y108" s="1"/>
  <c r="E108"/>
  <c r="D108"/>
  <c r="M107"/>
  <c r="L107"/>
  <c r="K107"/>
  <c r="J107"/>
  <c r="I107"/>
  <c r="H107"/>
  <c r="N107" s="1"/>
  <c r="Y107" s="1"/>
  <c r="G107"/>
  <c r="F107"/>
  <c r="E107"/>
  <c r="D107"/>
  <c r="M106"/>
  <c r="L106"/>
  <c r="K106"/>
  <c r="J106"/>
  <c r="I106"/>
  <c r="H106"/>
  <c r="N106" s="1"/>
  <c r="Y106" s="1"/>
  <c r="G106"/>
  <c r="F106"/>
  <c r="E106"/>
  <c r="D106"/>
  <c r="M105"/>
  <c r="L105"/>
  <c r="K105"/>
  <c r="J105"/>
  <c r="I105"/>
  <c r="H105"/>
  <c r="N105" s="1"/>
  <c r="Y105" s="1"/>
  <c r="G105"/>
  <c r="F105"/>
  <c r="E105"/>
  <c r="D105"/>
  <c r="M104"/>
  <c r="L104"/>
  <c r="K104"/>
  <c r="J104"/>
  <c r="I104"/>
  <c r="H104"/>
  <c r="G104"/>
  <c r="F104"/>
  <c r="E104"/>
  <c r="D104"/>
  <c r="M103"/>
  <c r="L103"/>
  <c r="K103"/>
  <c r="J103"/>
  <c r="I103"/>
  <c r="H103"/>
  <c r="N103" s="1"/>
  <c r="G103"/>
  <c r="F103"/>
  <c r="E103"/>
  <c r="D103"/>
  <c r="Y103" s="1"/>
  <c r="M102"/>
  <c r="L102"/>
  <c r="K102"/>
  <c r="J102"/>
  <c r="I102"/>
  <c r="H102"/>
  <c r="N102" s="1"/>
  <c r="Y102" s="1"/>
  <c r="G102"/>
  <c r="F102"/>
  <c r="E102"/>
  <c r="D102"/>
  <c r="M101"/>
  <c r="L101"/>
  <c r="K101"/>
  <c r="J101"/>
  <c r="I101"/>
  <c r="H101"/>
  <c r="N101"/>
  <c r="G101"/>
  <c r="F101"/>
  <c r="E101"/>
  <c r="D101"/>
  <c r="Y101" s="1"/>
  <c r="M100"/>
  <c r="L100"/>
  <c r="K100"/>
  <c r="J100"/>
  <c r="I100"/>
  <c r="H100"/>
  <c r="N100" s="1"/>
  <c r="Y100" s="1"/>
  <c r="G100"/>
  <c r="F100"/>
  <c r="E100"/>
  <c r="D100"/>
  <c r="M99"/>
  <c r="L99"/>
  <c r="K99"/>
  <c r="J99"/>
  <c r="I99"/>
  <c r="H99"/>
  <c r="N99" s="1"/>
  <c r="Y99" s="1"/>
  <c r="G99"/>
  <c r="F99"/>
  <c r="E99"/>
  <c r="D99"/>
  <c r="M98"/>
  <c r="L98"/>
  <c r="K98"/>
  <c r="J98"/>
  <c r="I98"/>
  <c r="H98"/>
  <c r="N98" s="1"/>
  <c r="G98"/>
  <c r="F98"/>
  <c r="E98"/>
  <c r="D98"/>
  <c r="Y98" s="1"/>
  <c r="M97"/>
  <c r="L97"/>
  <c r="K97"/>
  <c r="J97"/>
  <c r="I97"/>
  <c r="H97"/>
  <c r="N97" s="1"/>
  <c r="G97"/>
  <c r="F97"/>
  <c r="E97"/>
  <c r="D97"/>
  <c r="Y97" s="1"/>
  <c r="M96"/>
  <c r="L96"/>
  <c r="K96"/>
  <c r="J96"/>
  <c r="N96" s="1"/>
  <c r="Y96" s="1"/>
  <c r="I96"/>
  <c r="H96"/>
  <c r="G96"/>
  <c r="F96"/>
  <c r="E96"/>
  <c r="D96"/>
  <c r="M95"/>
  <c r="L95"/>
  <c r="K95"/>
  <c r="J95"/>
  <c r="I95"/>
  <c r="H95"/>
  <c r="N95" s="1"/>
  <c r="G95"/>
  <c r="F95"/>
  <c r="E95"/>
  <c r="D95"/>
  <c r="Y95" s="1"/>
  <c r="M94"/>
  <c r="L94"/>
  <c r="K94"/>
  <c r="J94"/>
  <c r="I94"/>
  <c r="H94"/>
  <c r="G94"/>
  <c r="F94"/>
  <c r="E94"/>
  <c r="D94"/>
  <c r="M93"/>
  <c r="L93"/>
  <c r="K93"/>
  <c r="J93"/>
  <c r="I93"/>
  <c r="H93"/>
  <c r="N93"/>
  <c r="G93"/>
  <c r="F93"/>
  <c r="E93"/>
  <c r="D93"/>
  <c r="M92"/>
  <c r="L92"/>
  <c r="K92"/>
  <c r="J92"/>
  <c r="N92" s="1"/>
  <c r="I92"/>
  <c r="H92"/>
  <c r="G92"/>
  <c r="F92"/>
  <c r="E92"/>
  <c r="D92"/>
  <c r="Y92" s="1"/>
  <c r="M91"/>
  <c r="L91"/>
  <c r="K91"/>
  <c r="J91"/>
  <c r="I91"/>
  <c r="H91"/>
  <c r="N91" s="1"/>
  <c r="Y91" s="1"/>
  <c r="G91"/>
  <c r="F91"/>
  <c r="E91"/>
  <c r="D91"/>
  <c r="M90"/>
  <c r="L90"/>
  <c r="K90"/>
  <c r="J90"/>
  <c r="N90"/>
  <c r="I90"/>
  <c r="H90"/>
  <c r="G90"/>
  <c r="F90"/>
  <c r="Y90" s="1"/>
  <c r="E90"/>
  <c r="D90"/>
  <c r="M89"/>
  <c r="L89"/>
  <c r="K89"/>
  <c r="J89"/>
  <c r="I89"/>
  <c r="H89"/>
  <c r="G89"/>
  <c r="F89"/>
  <c r="E89"/>
  <c r="D89"/>
  <c r="M88"/>
  <c r="L88"/>
  <c r="K88"/>
  <c r="J88"/>
  <c r="I88"/>
  <c r="H88"/>
  <c r="N88" s="1"/>
  <c r="G88"/>
  <c r="F88"/>
  <c r="E88"/>
  <c r="D88"/>
  <c r="Y88" s="1"/>
  <c r="M87"/>
  <c r="L87"/>
  <c r="K87"/>
  <c r="J87"/>
  <c r="I87"/>
  <c r="H87"/>
  <c r="N87"/>
  <c r="G87"/>
  <c r="F87"/>
  <c r="E87"/>
  <c r="D87"/>
  <c r="M86"/>
  <c r="L86"/>
  <c r="K86"/>
  <c r="J86"/>
  <c r="I86"/>
  <c r="H86"/>
  <c r="N86" s="1"/>
  <c r="G86"/>
  <c r="F86"/>
  <c r="E86"/>
  <c r="D86"/>
  <c r="Y86" s="1"/>
  <c r="M85"/>
  <c r="L85"/>
  <c r="K85"/>
  <c r="J85"/>
  <c r="I85"/>
  <c r="H85"/>
  <c r="N85" s="1"/>
  <c r="Y85" s="1"/>
  <c r="G85"/>
  <c r="F85"/>
  <c r="E85"/>
  <c r="D85"/>
  <c r="M84"/>
  <c r="L84"/>
  <c r="K84"/>
  <c r="J84"/>
  <c r="N84"/>
  <c r="I84"/>
  <c r="H84"/>
  <c r="G84"/>
  <c r="F84"/>
  <c r="Y84" s="1"/>
  <c r="E84"/>
  <c r="D84"/>
  <c r="M83"/>
  <c r="L83"/>
  <c r="K83"/>
  <c r="J83"/>
  <c r="I83"/>
  <c r="H83"/>
  <c r="N83" s="1"/>
  <c r="G83"/>
  <c r="F83"/>
  <c r="E83"/>
  <c r="D83"/>
  <c r="Y83" s="1"/>
  <c r="M82"/>
  <c r="L82"/>
  <c r="K82"/>
  <c r="J82"/>
  <c r="N82"/>
  <c r="I82"/>
  <c r="H82"/>
  <c r="G82"/>
  <c r="F82"/>
  <c r="Y82" s="1"/>
  <c r="E82"/>
  <c r="D82"/>
  <c r="M81"/>
  <c r="L81"/>
  <c r="K81"/>
  <c r="J81"/>
  <c r="I81"/>
  <c r="H81"/>
  <c r="N81" s="1"/>
  <c r="G81"/>
  <c r="F81"/>
  <c r="E81"/>
  <c r="D81"/>
  <c r="Y81" s="1"/>
  <c r="M80"/>
  <c r="L80"/>
  <c r="K80"/>
  <c r="J80"/>
  <c r="N80"/>
  <c r="I80"/>
  <c r="H80"/>
  <c r="G80"/>
  <c r="F80"/>
  <c r="E80"/>
  <c r="D80"/>
  <c r="M79"/>
  <c r="L79"/>
  <c r="K79"/>
  <c r="J79"/>
  <c r="I79"/>
  <c r="H79"/>
  <c r="N79" s="1"/>
  <c r="G79"/>
  <c r="F79"/>
  <c r="E79"/>
  <c r="D79"/>
  <c r="Y79" s="1"/>
  <c r="M78"/>
  <c r="L78"/>
  <c r="K78"/>
  <c r="J78"/>
  <c r="I78"/>
  <c r="H78"/>
  <c r="G78"/>
  <c r="F78"/>
  <c r="E78"/>
  <c r="D78"/>
  <c r="M77"/>
  <c r="L77"/>
  <c r="K77"/>
  <c r="J77"/>
  <c r="I77"/>
  <c r="H77"/>
  <c r="N77" s="1"/>
  <c r="Y77" s="1"/>
  <c r="G77"/>
  <c r="F77"/>
  <c r="E77"/>
  <c r="D77"/>
  <c r="M76"/>
  <c r="L76"/>
  <c r="K76"/>
  <c r="J76"/>
  <c r="N76" s="1"/>
  <c r="I76"/>
  <c r="H76"/>
  <c r="G76"/>
  <c r="F76"/>
  <c r="E76"/>
  <c r="D76"/>
  <c r="Y76" s="1"/>
  <c r="M75"/>
  <c r="L75"/>
  <c r="K75"/>
  <c r="J75"/>
  <c r="I75"/>
  <c r="H75"/>
  <c r="N75" s="1"/>
  <c r="Y75" s="1"/>
  <c r="G75"/>
  <c r="F75"/>
  <c r="E75"/>
  <c r="D75"/>
  <c r="M74"/>
  <c r="L74"/>
  <c r="K74"/>
  <c r="J74"/>
  <c r="N74"/>
  <c r="I74"/>
  <c r="H74"/>
  <c r="G74"/>
  <c r="F74"/>
  <c r="E74"/>
  <c r="D74"/>
  <c r="M73"/>
  <c r="L73"/>
  <c r="K73"/>
  <c r="J73"/>
  <c r="I73"/>
  <c r="H73"/>
  <c r="N73" s="1"/>
  <c r="G73"/>
  <c r="F73"/>
  <c r="E73"/>
  <c r="D73"/>
  <c r="Y73" s="1"/>
  <c r="M72"/>
  <c r="L72"/>
  <c r="K72"/>
  <c r="J72"/>
  <c r="I72"/>
  <c r="H72"/>
  <c r="N72" s="1"/>
  <c r="Y72" s="1"/>
  <c r="G72"/>
  <c r="F72"/>
  <c r="E72"/>
  <c r="D72"/>
  <c r="M71"/>
  <c r="L71"/>
  <c r="K71"/>
  <c r="J71"/>
  <c r="I71"/>
  <c r="H71"/>
  <c r="N71" s="1"/>
  <c r="G71"/>
  <c r="F71"/>
  <c r="E71"/>
  <c r="D71"/>
  <c r="Y71" s="1"/>
  <c r="M70"/>
  <c r="L70"/>
  <c r="K70"/>
  <c r="J70"/>
  <c r="I70"/>
  <c r="H70"/>
  <c r="G70"/>
  <c r="F70"/>
  <c r="E70"/>
  <c r="D70"/>
  <c r="Y70" s="1"/>
  <c r="M69"/>
  <c r="L69"/>
  <c r="K69"/>
  <c r="J69"/>
  <c r="I69"/>
  <c r="H69"/>
  <c r="N69"/>
  <c r="G69"/>
  <c r="F69"/>
  <c r="E69"/>
  <c r="D69"/>
  <c r="Y69" s="1"/>
  <c r="M68"/>
  <c r="L68"/>
  <c r="K68"/>
  <c r="J68"/>
  <c r="I68"/>
  <c r="H68"/>
  <c r="N68" s="1"/>
  <c r="G68"/>
  <c r="F68"/>
  <c r="E68"/>
  <c r="D68"/>
  <c r="Y68" s="1"/>
  <c r="M67"/>
  <c r="L67"/>
  <c r="K67"/>
  <c r="J67"/>
  <c r="I67"/>
  <c r="H67"/>
  <c r="N67"/>
  <c r="G67"/>
  <c r="F67"/>
  <c r="E67"/>
  <c r="D67"/>
  <c r="Y67" s="1"/>
  <c r="M66"/>
  <c r="L66"/>
  <c r="K66"/>
  <c r="J66"/>
  <c r="I66"/>
  <c r="H66"/>
  <c r="N66" s="1"/>
  <c r="G66"/>
  <c r="F66"/>
  <c r="E66"/>
  <c r="D66"/>
  <c r="Y66" s="1"/>
  <c r="M65"/>
  <c r="L65"/>
  <c r="K65"/>
  <c r="J65"/>
  <c r="I65"/>
  <c r="H65"/>
  <c r="N65"/>
  <c r="G65"/>
  <c r="F65"/>
  <c r="E65"/>
  <c r="D65"/>
  <c r="M64"/>
  <c r="L64"/>
  <c r="K64"/>
  <c r="J64"/>
  <c r="I64"/>
  <c r="H64"/>
  <c r="G64"/>
  <c r="F64"/>
  <c r="Y64" s="1"/>
  <c r="E64"/>
  <c r="D64"/>
  <c r="M63"/>
  <c r="L63"/>
  <c r="K63"/>
  <c r="J63"/>
  <c r="I63"/>
  <c r="H63"/>
  <c r="N63" s="1"/>
  <c r="G63"/>
  <c r="F63"/>
  <c r="E63"/>
  <c r="D63"/>
  <c r="Y63" s="1"/>
  <c r="M62"/>
  <c r="L62"/>
  <c r="K62"/>
  <c r="J62"/>
  <c r="I62"/>
  <c r="H62"/>
  <c r="G62"/>
  <c r="F62"/>
  <c r="E62"/>
  <c r="D62"/>
  <c r="M61"/>
  <c r="L61"/>
  <c r="K61"/>
  <c r="J61"/>
  <c r="I61"/>
  <c r="H61"/>
  <c r="N61" s="1"/>
  <c r="Y61" s="1"/>
  <c r="G61"/>
  <c r="F61"/>
  <c r="E61"/>
  <c r="D61"/>
  <c r="M60"/>
  <c r="L60"/>
  <c r="K60"/>
  <c r="J60"/>
  <c r="I60"/>
  <c r="H60"/>
  <c r="N60" s="1"/>
  <c r="G60"/>
  <c r="F60"/>
  <c r="E60"/>
  <c r="D60"/>
  <c r="Y60" s="1"/>
  <c r="M59"/>
  <c r="L59"/>
  <c r="K59"/>
  <c r="J59"/>
  <c r="I59"/>
  <c r="H59"/>
  <c r="N59"/>
  <c r="G59"/>
  <c r="F59"/>
  <c r="E59"/>
  <c r="D59"/>
  <c r="Y59" s="1"/>
  <c r="M58"/>
  <c r="L58"/>
  <c r="K58"/>
  <c r="J58"/>
  <c r="I58"/>
  <c r="H58"/>
  <c r="G58"/>
  <c r="F58"/>
  <c r="E58"/>
  <c r="D58"/>
  <c r="Y58" s="1"/>
  <c r="M57"/>
  <c r="L57"/>
  <c r="K57"/>
  <c r="J57"/>
  <c r="I57"/>
  <c r="H57"/>
  <c r="N57" s="1"/>
  <c r="G57"/>
  <c r="F57"/>
  <c r="E57"/>
  <c r="D57"/>
  <c r="M56"/>
  <c r="L56"/>
  <c r="K56"/>
  <c r="J56"/>
  <c r="I56"/>
  <c r="H56"/>
  <c r="G56"/>
  <c r="F56"/>
  <c r="E56"/>
  <c r="D56"/>
  <c r="M55"/>
  <c r="L55"/>
  <c r="K55"/>
  <c r="J55"/>
  <c r="I55"/>
  <c r="H55"/>
  <c r="G55"/>
  <c r="F55"/>
  <c r="E55"/>
  <c r="D55"/>
  <c r="M54"/>
  <c r="L54"/>
  <c r="K54"/>
  <c r="J54"/>
  <c r="I54"/>
  <c r="H54"/>
  <c r="N54" s="1"/>
  <c r="G54"/>
  <c r="F54"/>
  <c r="E54"/>
  <c r="D54"/>
  <c r="M53"/>
  <c r="L53"/>
  <c r="K53"/>
  <c r="J53"/>
  <c r="I53"/>
  <c r="H53"/>
  <c r="G53"/>
  <c r="F53"/>
  <c r="E53"/>
  <c r="D53"/>
  <c r="M52"/>
  <c r="L52"/>
  <c r="K52"/>
  <c r="J52"/>
  <c r="I52"/>
  <c r="H52"/>
  <c r="G52"/>
  <c r="F52"/>
  <c r="E52"/>
  <c r="D52"/>
  <c r="O51"/>
  <c r="N51"/>
  <c r="M51"/>
  <c r="L51"/>
  <c r="K51"/>
  <c r="J51"/>
  <c r="I51"/>
  <c r="H51"/>
  <c r="G51"/>
  <c r="F51"/>
  <c r="E51"/>
  <c r="D51"/>
  <c r="L50"/>
  <c r="L49" s="1"/>
  <c r="L48" s="1"/>
  <c r="H50"/>
  <c r="N451"/>
  <c r="N447"/>
  <c r="N445"/>
  <c r="N443"/>
  <c r="N438"/>
  <c r="N429"/>
  <c r="N428"/>
  <c r="N425"/>
  <c r="Y425" s="1"/>
  <c r="N422"/>
  <c r="N419"/>
  <c r="N418"/>
  <c r="N414"/>
  <c r="N410"/>
  <c r="N409"/>
  <c r="N403"/>
  <c r="N399"/>
  <c r="N395"/>
  <c r="N394"/>
  <c r="N389"/>
  <c r="N387"/>
  <c r="Y387" s="1"/>
  <c r="N385"/>
  <c r="N374"/>
  <c r="N372"/>
  <c r="Y372" s="1"/>
  <c r="N369"/>
  <c r="N368"/>
  <c r="N366"/>
  <c r="N364"/>
  <c r="N363"/>
  <c r="N362"/>
  <c r="N355"/>
  <c r="N353"/>
  <c r="N352"/>
  <c r="N348"/>
  <c r="N346"/>
  <c r="N342"/>
  <c r="N340"/>
  <c r="N339"/>
  <c r="N337"/>
  <c r="N336"/>
  <c r="Y336" s="1"/>
  <c r="N335"/>
  <c r="N334"/>
  <c r="N333"/>
  <c r="N330"/>
  <c r="N329"/>
  <c r="N328"/>
  <c r="N327"/>
  <c r="N325"/>
  <c r="Y325" s="1"/>
  <c r="N324"/>
  <c r="N322"/>
  <c r="N321"/>
  <c r="N318"/>
  <c r="N316"/>
  <c r="N315"/>
  <c r="Y315" s="1"/>
  <c r="N314"/>
  <c r="N313"/>
  <c r="N309"/>
  <c r="N308"/>
  <c r="Y308" s="1"/>
  <c r="N307"/>
  <c r="N306"/>
  <c r="N305"/>
  <c r="Y305" s="1"/>
  <c r="N304"/>
  <c r="N303"/>
  <c r="N301"/>
  <c r="N300"/>
  <c r="N299"/>
  <c r="N295"/>
  <c r="Y295" s="1"/>
  <c r="N294"/>
  <c r="N292"/>
  <c r="N289"/>
  <c r="N287"/>
  <c r="N286"/>
  <c r="Y286" s="1"/>
  <c r="N285"/>
  <c r="N284"/>
  <c r="N283"/>
  <c r="Y283" s="1"/>
  <c r="N282"/>
  <c r="Y282" s="1"/>
  <c r="N281"/>
  <c r="N279"/>
  <c r="N276"/>
  <c r="Y276" s="1"/>
  <c r="N274"/>
  <c r="N255"/>
  <c r="N253"/>
  <c r="N251"/>
  <c r="N244"/>
  <c r="N241"/>
  <c r="N234"/>
  <c r="N230"/>
  <c r="N219"/>
  <c r="N215"/>
  <c r="N209"/>
  <c r="N200"/>
  <c r="N197"/>
  <c r="N189"/>
  <c r="N186"/>
  <c r="N182"/>
  <c r="N180"/>
  <c r="N178"/>
  <c r="N173"/>
  <c r="N170"/>
  <c r="N160"/>
  <c r="N158"/>
  <c r="N144"/>
  <c r="AE11"/>
  <c r="N122"/>
  <c r="N104"/>
  <c r="Y104" s="1"/>
  <c r="N89"/>
  <c r="N78"/>
  <c r="N62"/>
  <c r="Y62" s="1"/>
  <c r="Y51"/>
  <c r="M50"/>
  <c r="M49"/>
  <c r="I50"/>
  <c r="I49" s="1"/>
  <c r="O248"/>
  <c r="N343"/>
  <c r="N312"/>
  <c r="O251"/>
  <c r="N250"/>
  <c r="O234"/>
  <c r="O231"/>
  <c r="O223"/>
  <c r="N217"/>
  <c r="O216"/>
  <c r="O189"/>
  <c r="O187"/>
  <c r="O181"/>
  <c r="O171"/>
  <c r="O166"/>
  <c r="O160"/>
  <c r="O150"/>
  <c r="O131"/>
  <c r="O123"/>
  <c r="AC11"/>
  <c r="O120"/>
  <c r="O107"/>
  <c r="O103"/>
  <c r="O101"/>
  <c r="O100"/>
  <c r="O89"/>
  <c r="O84"/>
  <c r="O81"/>
  <c r="O78"/>
  <c r="O74"/>
  <c r="O72"/>
  <c r="O67"/>
  <c r="O64"/>
  <c r="O59"/>
  <c r="F50"/>
  <c r="F49" s="1"/>
  <c r="F48" s="1"/>
  <c r="D50"/>
  <c r="D49" s="1"/>
  <c r="O451"/>
  <c r="O448"/>
  <c r="O447"/>
  <c r="O445"/>
  <c r="O443"/>
  <c r="Y443" s="1"/>
  <c r="O442"/>
  <c r="O440"/>
  <c r="O439"/>
  <c r="O438"/>
  <c r="O437"/>
  <c r="O436"/>
  <c r="O435"/>
  <c r="O434"/>
  <c r="O433"/>
  <c r="O421"/>
  <c r="O419"/>
  <c r="O417"/>
  <c r="O415"/>
  <c r="O412"/>
  <c r="O410"/>
  <c r="O409"/>
  <c r="O408"/>
  <c r="O397"/>
  <c r="O395"/>
  <c r="Y395"/>
  <c r="O392"/>
  <c r="O387"/>
  <c r="O383"/>
  <c r="O378"/>
  <c r="O373"/>
  <c r="O372"/>
  <c r="O370"/>
  <c r="O364"/>
  <c r="Y364" s="1"/>
  <c r="O363"/>
  <c r="O362"/>
  <c r="Y362" s="1"/>
  <c r="O361"/>
  <c r="O357"/>
  <c r="O353"/>
  <c r="O352"/>
  <c r="O348"/>
  <c r="Y348" s="1"/>
  <c r="O347"/>
  <c r="O346"/>
  <c r="O344"/>
  <c r="O339"/>
  <c r="Y339" s="1"/>
  <c r="O338"/>
  <c r="O337"/>
  <c r="Y337"/>
  <c r="O335"/>
  <c r="O334"/>
  <c r="Y334" s="1"/>
  <c r="O332"/>
  <c r="O324"/>
  <c r="O321"/>
  <c r="O319"/>
  <c r="O318"/>
  <c r="O316"/>
  <c r="Y316" s="1"/>
  <c r="O315"/>
  <c r="O313"/>
  <c r="O312"/>
  <c r="O309"/>
  <c r="O308"/>
  <c r="O305"/>
  <c r="O303"/>
  <c r="O302"/>
  <c r="O300"/>
  <c r="Y300" s="1"/>
  <c r="O299"/>
  <c r="Y299" s="1"/>
  <c r="O296"/>
  <c r="O295"/>
  <c r="O294"/>
  <c r="Y294" s="1"/>
  <c r="O292"/>
  <c r="Y292" s="1"/>
  <c r="O289"/>
  <c r="O287"/>
  <c r="O286"/>
  <c r="O285"/>
  <c r="O283"/>
  <c r="O282"/>
  <c r="O281"/>
  <c r="O279"/>
  <c r="O278"/>
  <c r="O276"/>
  <c r="O275"/>
  <c r="O272"/>
  <c r="O270"/>
  <c r="O268"/>
  <c r="O266"/>
  <c r="O264"/>
  <c r="O262"/>
  <c r="Y262" s="1"/>
  <c r="O261"/>
  <c r="O260"/>
  <c r="O257"/>
  <c r="O256"/>
  <c r="O255"/>
  <c r="O253"/>
  <c r="O252"/>
  <c r="O250"/>
  <c r="O247"/>
  <c r="O246"/>
  <c r="O244"/>
  <c r="Y244"/>
  <c r="O243"/>
  <c r="O242"/>
  <c r="O241"/>
  <c r="O240"/>
  <c r="O239"/>
  <c r="O236"/>
  <c r="O235"/>
  <c r="O233"/>
  <c r="O232"/>
  <c r="O230"/>
  <c r="O229"/>
  <c r="O226"/>
  <c r="O225"/>
  <c r="O224"/>
  <c r="Y224" s="1"/>
  <c r="O221"/>
  <c r="O219"/>
  <c r="O218"/>
  <c r="O215"/>
  <c r="O212"/>
  <c r="O208"/>
  <c r="O207"/>
  <c r="O203"/>
  <c r="O201"/>
  <c r="O200"/>
  <c r="O199"/>
  <c r="O197"/>
  <c r="O191"/>
  <c r="O186"/>
  <c r="O185"/>
  <c r="O183"/>
  <c r="O182"/>
  <c r="O179"/>
  <c r="O178"/>
  <c r="O176"/>
  <c r="O172"/>
  <c r="O170"/>
  <c r="Y170" s="1"/>
  <c r="O169"/>
  <c r="O168"/>
  <c r="O167"/>
  <c r="Y167" s="1"/>
  <c r="O163"/>
  <c r="O162"/>
  <c r="O159"/>
  <c r="O158"/>
  <c r="Y158" s="1"/>
  <c r="O157"/>
  <c r="O156"/>
  <c r="O148"/>
  <c r="O145"/>
  <c r="O140"/>
  <c r="O138"/>
  <c r="O133"/>
  <c r="O127"/>
  <c r="O124"/>
  <c r="O112"/>
  <c r="O109"/>
  <c r="O108"/>
  <c r="O98"/>
  <c r="O96"/>
  <c r="O94"/>
  <c r="O93"/>
  <c r="O86"/>
  <c r="O82"/>
  <c r="O77"/>
  <c r="O75"/>
  <c r="O73"/>
  <c r="O71"/>
  <c r="O69"/>
  <c r="O66"/>
  <c r="O65"/>
  <c r="O58"/>
  <c r="O54"/>
  <c r="O53" s="1"/>
  <c r="O52" s="1"/>
  <c r="G50"/>
  <c r="G49" s="1"/>
  <c r="G48" s="1"/>
  <c r="O386"/>
  <c r="O367"/>
  <c r="N446"/>
  <c r="Y445"/>
  <c r="N442"/>
  <c r="N439"/>
  <c r="N433"/>
  <c r="O425"/>
  <c r="O422"/>
  <c r="N421"/>
  <c r="Y421" s="1"/>
  <c r="Y419"/>
  <c r="N417"/>
  <c r="N415"/>
  <c r="O413"/>
  <c r="N407"/>
  <c r="O400"/>
  <c r="N397"/>
  <c r="O368"/>
  <c r="O366"/>
  <c r="Y366" s="1"/>
  <c r="O355"/>
  <c r="Y355" s="1"/>
  <c r="O343"/>
  <c r="Y343" s="1"/>
  <c r="O328"/>
  <c r="Y328" s="1"/>
  <c r="O290"/>
  <c r="O288"/>
  <c r="O277"/>
  <c r="O254"/>
  <c r="O249"/>
  <c r="O220"/>
  <c r="O217"/>
  <c r="O206"/>
  <c r="O180"/>
  <c r="O177"/>
  <c r="O152"/>
  <c r="O142"/>
  <c r="O118"/>
  <c r="O113"/>
  <c r="O105"/>
  <c r="O97"/>
  <c r="O95"/>
  <c r="O90"/>
  <c r="N473"/>
  <c r="N471"/>
  <c r="Y471" s="1"/>
  <c r="N468"/>
  <c r="Y468" s="1"/>
  <c r="N467"/>
  <c r="Y467" s="1"/>
  <c r="N465"/>
  <c r="Y465" s="1"/>
  <c r="N463"/>
  <c r="N462"/>
  <c r="N459"/>
  <c r="Y459" s="1"/>
  <c r="O446"/>
  <c r="O444"/>
  <c r="O427"/>
  <c r="O411"/>
  <c r="O380"/>
  <c r="O369"/>
  <c r="Y369"/>
  <c r="O340"/>
  <c r="Y340" s="1"/>
  <c r="O269"/>
  <c r="O238"/>
  <c r="O227"/>
  <c r="O188"/>
  <c r="O115"/>
  <c r="O87"/>
  <c r="J50"/>
  <c r="J49"/>
  <c r="J48" s="1"/>
  <c r="N470"/>
  <c r="Y470"/>
  <c r="N469"/>
  <c r="Y469"/>
  <c r="N466"/>
  <c r="Y466"/>
  <c r="N464"/>
  <c r="Y464"/>
  <c r="N461"/>
  <c r="Y461"/>
  <c r="N460"/>
  <c r="Y460"/>
  <c r="O403"/>
  <c r="Y403"/>
  <c r="O306"/>
  <c r="O192"/>
  <c r="O110"/>
  <c r="O62"/>
  <c r="O449"/>
  <c r="O420"/>
  <c r="O330"/>
  <c r="O161"/>
  <c r="K50"/>
  <c r="K49"/>
  <c r="K48" s="1"/>
  <c r="N472"/>
  <c r="O423"/>
  <c r="O102"/>
  <c r="D53" i="2"/>
  <c r="L196"/>
  <c r="L198"/>
  <c r="L202"/>
  <c r="L204"/>
  <c r="L209"/>
  <c r="L211"/>
  <c r="L214"/>
  <c r="L222"/>
  <c r="L228"/>
  <c r="L237"/>
  <c r="L245"/>
  <c r="L248"/>
  <c r="L259"/>
  <c r="L263"/>
  <c r="L265"/>
  <c r="L267"/>
  <c r="L271"/>
  <c r="L274"/>
  <c r="L284"/>
  <c r="L291"/>
  <c r="L293"/>
  <c r="L298"/>
  <c r="L301"/>
  <c r="L304"/>
  <c r="L307"/>
  <c r="L311"/>
  <c r="L314"/>
  <c r="L317"/>
  <c r="L320"/>
  <c r="L323"/>
  <c r="L327"/>
  <c r="L331"/>
  <c r="L342"/>
  <c r="L345"/>
  <c r="L349"/>
  <c r="L351"/>
  <c r="L354"/>
  <c r="L356"/>
  <c r="L360"/>
  <c r="L365"/>
  <c r="L365" i="1"/>
  <c r="L375" i="2"/>
  <c r="L377"/>
  <c r="L379"/>
  <c r="L382"/>
  <c r="L384"/>
  <c r="L388"/>
  <c r="L391"/>
  <c r="L394"/>
  <c r="L396"/>
  <c r="L398"/>
  <c r="L402"/>
  <c r="L406"/>
  <c r="L416"/>
  <c r="L424"/>
  <c r="L426"/>
  <c r="L428"/>
  <c r="L431"/>
  <c r="L441"/>
  <c r="L450"/>
  <c r="J196"/>
  <c r="J198"/>
  <c r="J202"/>
  <c r="J204"/>
  <c r="J209"/>
  <c r="J211"/>
  <c r="J214"/>
  <c r="J222"/>
  <c r="J228"/>
  <c r="J237"/>
  <c r="J245"/>
  <c r="J248"/>
  <c r="J259"/>
  <c r="J263"/>
  <c r="J265"/>
  <c r="J267"/>
  <c r="J271"/>
  <c r="J274"/>
  <c r="J284"/>
  <c r="J291"/>
  <c r="J293"/>
  <c r="J298"/>
  <c r="J301"/>
  <c r="J304"/>
  <c r="J307"/>
  <c r="J311"/>
  <c r="J314"/>
  <c r="J317"/>
  <c r="J320"/>
  <c r="J323"/>
  <c r="J327"/>
  <c r="J331"/>
  <c r="J342"/>
  <c r="J345"/>
  <c r="J349"/>
  <c r="J351"/>
  <c r="J354"/>
  <c r="J356"/>
  <c r="J360"/>
  <c r="J365"/>
  <c r="J365" i="1"/>
  <c r="J375" i="2"/>
  <c r="J377"/>
  <c r="J379"/>
  <c r="J382"/>
  <c r="J384"/>
  <c r="J388"/>
  <c r="J391"/>
  <c r="J394"/>
  <c r="J396"/>
  <c r="J398"/>
  <c r="J402"/>
  <c r="J406"/>
  <c r="J416"/>
  <c r="J424"/>
  <c r="J426"/>
  <c r="J428"/>
  <c r="J431"/>
  <c r="J441"/>
  <c r="J450"/>
  <c r="H196"/>
  <c r="H198"/>
  <c r="H202"/>
  <c r="H204"/>
  <c r="H209"/>
  <c r="H211"/>
  <c r="H214"/>
  <c r="H222"/>
  <c r="H228"/>
  <c r="H237"/>
  <c r="H245"/>
  <c r="H248"/>
  <c r="H259"/>
  <c r="H263"/>
  <c r="H265"/>
  <c r="H267"/>
  <c r="H271"/>
  <c r="H274"/>
  <c r="H284"/>
  <c r="H291"/>
  <c r="H293"/>
  <c r="H298"/>
  <c r="H301"/>
  <c r="H304"/>
  <c r="H307"/>
  <c r="H311"/>
  <c r="H314"/>
  <c r="H317"/>
  <c r="H320"/>
  <c r="H323"/>
  <c r="H327"/>
  <c r="H331"/>
  <c r="H342"/>
  <c r="H345"/>
  <c r="H349"/>
  <c r="N349" i="1"/>
  <c r="H351" i="2"/>
  <c r="H354"/>
  <c r="H356"/>
  <c r="H360"/>
  <c r="H365"/>
  <c r="H365" i="1"/>
  <c r="H375" i="2"/>
  <c r="H377"/>
  <c r="N377" i="1"/>
  <c r="H379" i="2"/>
  <c r="H382"/>
  <c r="H384"/>
  <c r="H388"/>
  <c r="H391"/>
  <c r="H394"/>
  <c r="H396"/>
  <c r="H398"/>
  <c r="N398" i="1"/>
  <c r="H402" i="2"/>
  <c r="H406"/>
  <c r="H416"/>
  <c r="H424"/>
  <c r="H426"/>
  <c r="H428"/>
  <c r="H431"/>
  <c r="H441"/>
  <c r="N441" i="1"/>
  <c r="H450" i="2"/>
  <c r="F196"/>
  <c r="F198"/>
  <c r="F202"/>
  <c r="F204"/>
  <c r="F209"/>
  <c r="F211"/>
  <c r="F214"/>
  <c r="F222"/>
  <c r="F228"/>
  <c r="F237"/>
  <c r="F245"/>
  <c r="F248"/>
  <c r="F259"/>
  <c r="F263"/>
  <c r="F265"/>
  <c r="F267"/>
  <c r="F271"/>
  <c r="F274"/>
  <c r="F284"/>
  <c r="F291"/>
  <c r="F293"/>
  <c r="F298"/>
  <c r="F301"/>
  <c r="F304"/>
  <c r="F307"/>
  <c r="F311"/>
  <c r="F314"/>
  <c r="F317"/>
  <c r="F320"/>
  <c r="F323"/>
  <c r="F327"/>
  <c r="F331"/>
  <c r="F342"/>
  <c r="F345"/>
  <c r="F349"/>
  <c r="F351"/>
  <c r="F354"/>
  <c r="F356"/>
  <c r="F360"/>
  <c r="F365"/>
  <c r="F365" i="1"/>
  <c r="F375" i="2"/>
  <c r="F377"/>
  <c r="F379"/>
  <c r="F382"/>
  <c r="F384"/>
  <c r="F388"/>
  <c r="F391"/>
  <c r="F394"/>
  <c r="F396"/>
  <c r="F398"/>
  <c r="F402"/>
  <c r="F406"/>
  <c r="F416"/>
  <c r="F424"/>
  <c r="F426"/>
  <c r="F428"/>
  <c r="F431"/>
  <c r="F441"/>
  <c r="F450"/>
  <c r="D196"/>
  <c r="D198"/>
  <c r="D202"/>
  <c r="D204"/>
  <c r="D209"/>
  <c r="D211"/>
  <c r="D214"/>
  <c r="D222"/>
  <c r="D228"/>
  <c r="D237"/>
  <c r="D245"/>
  <c r="D248"/>
  <c r="D259"/>
  <c r="D263"/>
  <c r="D265"/>
  <c r="D267"/>
  <c r="D271"/>
  <c r="D274"/>
  <c r="D284"/>
  <c r="D291"/>
  <c r="D293"/>
  <c r="D298"/>
  <c r="D301"/>
  <c r="D304"/>
  <c r="D307"/>
  <c r="D311"/>
  <c r="D314"/>
  <c r="D317"/>
  <c r="D320"/>
  <c r="D323"/>
  <c r="D327"/>
  <c r="D331"/>
  <c r="D342"/>
  <c r="D345"/>
  <c r="D349"/>
  <c r="D351"/>
  <c r="D354"/>
  <c r="D356"/>
  <c r="D360"/>
  <c r="D365"/>
  <c r="D365" i="1"/>
  <c r="D375" i="2"/>
  <c r="D377"/>
  <c r="D379"/>
  <c r="D382"/>
  <c r="D384"/>
  <c r="D388"/>
  <c r="D391"/>
  <c r="D394"/>
  <c r="D396"/>
  <c r="D398"/>
  <c r="D402"/>
  <c r="D406"/>
  <c r="D416"/>
  <c r="D424"/>
  <c r="D426"/>
  <c r="D428"/>
  <c r="D431"/>
  <c r="D441"/>
  <c r="D450"/>
  <c r="M196"/>
  <c r="M198"/>
  <c r="M202"/>
  <c r="M204"/>
  <c r="M209"/>
  <c r="M211"/>
  <c r="M214"/>
  <c r="M222"/>
  <c r="M228"/>
  <c r="M237"/>
  <c r="M245"/>
  <c r="M248"/>
  <c r="M259"/>
  <c r="M263"/>
  <c r="M265"/>
  <c r="M267"/>
  <c r="M271"/>
  <c r="M274"/>
  <c r="M284"/>
  <c r="M291"/>
  <c r="M293"/>
  <c r="M298"/>
  <c r="M301"/>
  <c r="M304"/>
  <c r="M307"/>
  <c r="M311"/>
  <c r="M314"/>
  <c r="M317"/>
  <c r="M320"/>
  <c r="M323"/>
  <c r="M327"/>
  <c r="M331"/>
  <c r="M342"/>
  <c r="M345"/>
  <c r="M349"/>
  <c r="M351"/>
  <c r="M354"/>
  <c r="M356"/>
  <c r="M360"/>
  <c r="M365"/>
  <c r="M365" i="1"/>
  <c r="M375" i="2"/>
  <c r="M377"/>
  <c r="M379"/>
  <c r="M382"/>
  <c r="M384"/>
  <c r="M388"/>
  <c r="M391"/>
  <c r="M394"/>
  <c r="M396"/>
  <c r="M398"/>
  <c r="M402"/>
  <c r="M406"/>
  <c r="M416"/>
  <c r="M424"/>
  <c r="M426"/>
  <c r="M428"/>
  <c r="M431"/>
  <c r="M441"/>
  <c r="M450"/>
  <c r="K196"/>
  <c r="K198"/>
  <c r="K202"/>
  <c r="K204"/>
  <c r="K209"/>
  <c r="K211"/>
  <c r="K214"/>
  <c r="K222"/>
  <c r="K228"/>
  <c r="K237"/>
  <c r="K245"/>
  <c r="K248"/>
  <c r="K259"/>
  <c r="K263"/>
  <c r="K265"/>
  <c r="K267"/>
  <c r="K271"/>
  <c r="K274"/>
  <c r="K284"/>
  <c r="K291"/>
  <c r="K293"/>
  <c r="K298"/>
  <c r="K301"/>
  <c r="K304"/>
  <c r="K307"/>
  <c r="K311"/>
  <c r="K314"/>
  <c r="K317"/>
  <c r="K320"/>
  <c r="K323"/>
  <c r="K327"/>
  <c r="K331"/>
  <c r="K342"/>
  <c r="K345"/>
  <c r="K349"/>
  <c r="K351"/>
  <c r="K354"/>
  <c r="K356"/>
  <c r="K360"/>
  <c r="K365"/>
  <c r="K365" i="1"/>
  <c r="K375" i="2"/>
  <c r="K377"/>
  <c r="K379"/>
  <c r="K382"/>
  <c r="K384"/>
  <c r="K388"/>
  <c r="K391"/>
  <c r="K394"/>
  <c r="K396"/>
  <c r="K398"/>
  <c r="K402"/>
  <c r="K406"/>
  <c r="K416"/>
  <c r="K424"/>
  <c r="K426"/>
  <c r="K428"/>
  <c r="K431"/>
  <c r="K441"/>
  <c r="K450"/>
  <c r="O293" i="1"/>
  <c r="I196" i="2"/>
  <c r="I198"/>
  <c r="I202"/>
  <c r="O202" i="1"/>
  <c r="I204" i="2"/>
  <c r="O204" i="1"/>
  <c r="I209" i="2"/>
  <c r="I211"/>
  <c r="I214"/>
  <c r="I222"/>
  <c r="I228"/>
  <c r="O228" i="1"/>
  <c r="I237" i="2"/>
  <c r="I245"/>
  <c r="O245" i="1"/>
  <c r="I248" i="2"/>
  <c r="I259"/>
  <c r="I263"/>
  <c r="I265"/>
  <c r="O265" i="1"/>
  <c r="I267" i="2"/>
  <c r="I271"/>
  <c r="I274"/>
  <c r="I284"/>
  <c r="I291"/>
  <c r="I293"/>
  <c r="I298"/>
  <c r="I301"/>
  <c r="I304"/>
  <c r="I307"/>
  <c r="I311"/>
  <c r="I314"/>
  <c r="I317"/>
  <c r="I320"/>
  <c r="I323"/>
  <c r="I327"/>
  <c r="I331"/>
  <c r="I342"/>
  <c r="I345"/>
  <c r="I349"/>
  <c r="O349" i="1"/>
  <c r="I351" i="2"/>
  <c r="I354"/>
  <c r="I356"/>
  <c r="I360"/>
  <c r="I365"/>
  <c r="I365" i="1"/>
  <c r="I375" i="2"/>
  <c r="O375" i="1"/>
  <c r="I377" i="2"/>
  <c r="I379"/>
  <c r="I382"/>
  <c r="I384"/>
  <c r="I388"/>
  <c r="I391"/>
  <c r="I394"/>
  <c r="I396"/>
  <c r="O396" i="1"/>
  <c r="I398" i="2"/>
  <c r="I402"/>
  <c r="I406"/>
  <c r="I416"/>
  <c r="I424"/>
  <c r="I426"/>
  <c r="I428"/>
  <c r="I431"/>
  <c r="I441"/>
  <c r="I450"/>
  <c r="G196"/>
  <c r="G198"/>
  <c r="G202"/>
  <c r="G204"/>
  <c r="G209"/>
  <c r="G211"/>
  <c r="G214"/>
  <c r="G222"/>
  <c r="G228"/>
  <c r="G237"/>
  <c r="G245"/>
  <c r="G248"/>
  <c r="G259"/>
  <c r="G263"/>
  <c r="G265"/>
  <c r="G267"/>
  <c r="G271"/>
  <c r="G274"/>
  <c r="G284"/>
  <c r="G291"/>
  <c r="G293"/>
  <c r="G298"/>
  <c r="G301"/>
  <c r="G304"/>
  <c r="G307"/>
  <c r="G311"/>
  <c r="G314"/>
  <c r="G317"/>
  <c r="G320"/>
  <c r="G323"/>
  <c r="G327"/>
  <c r="G331"/>
  <c r="G342"/>
  <c r="G345"/>
  <c r="G349"/>
  <c r="G351"/>
  <c r="G354"/>
  <c r="G356"/>
  <c r="G360"/>
  <c r="G365"/>
  <c r="G365" i="1"/>
  <c r="G375" i="2"/>
  <c r="G377"/>
  <c r="G379"/>
  <c r="G382"/>
  <c r="G384"/>
  <c r="G388"/>
  <c r="G391"/>
  <c r="G394"/>
  <c r="G396"/>
  <c r="G398"/>
  <c r="G402"/>
  <c r="G406"/>
  <c r="G416"/>
  <c r="G424"/>
  <c r="G426"/>
  <c r="G428"/>
  <c r="G431"/>
  <c r="G441"/>
  <c r="G450"/>
  <c r="E196"/>
  <c r="E198"/>
  <c r="E202"/>
  <c r="E204"/>
  <c r="E209"/>
  <c r="E211"/>
  <c r="E214"/>
  <c r="E222"/>
  <c r="E228"/>
  <c r="E237"/>
  <c r="E245"/>
  <c r="E248"/>
  <c r="E259"/>
  <c r="E263"/>
  <c r="E265"/>
  <c r="E267"/>
  <c r="E271"/>
  <c r="E274"/>
  <c r="E284"/>
  <c r="E291"/>
  <c r="E293"/>
  <c r="E298"/>
  <c r="E301"/>
  <c r="E304"/>
  <c r="E307"/>
  <c r="E311"/>
  <c r="E314"/>
  <c r="E317"/>
  <c r="E320"/>
  <c r="E323"/>
  <c r="E327"/>
  <c r="E331"/>
  <c r="E342"/>
  <c r="E345"/>
  <c r="E349"/>
  <c r="E351"/>
  <c r="E354"/>
  <c r="E356"/>
  <c r="E360"/>
  <c r="E365"/>
  <c r="E365" i="1"/>
  <c r="E375" i="2"/>
  <c r="E377"/>
  <c r="E379"/>
  <c r="E382"/>
  <c r="E384"/>
  <c r="E388"/>
  <c r="E391"/>
  <c r="E394"/>
  <c r="E396"/>
  <c r="E398"/>
  <c r="E402"/>
  <c r="E406"/>
  <c r="E416"/>
  <c r="E424"/>
  <c r="E426"/>
  <c r="E428"/>
  <c r="E431"/>
  <c r="E441"/>
  <c r="E450"/>
  <c r="M50"/>
  <c r="M49"/>
  <c r="M53"/>
  <c r="M57"/>
  <c r="M61"/>
  <c r="M63"/>
  <c r="M70"/>
  <c r="M76"/>
  <c r="M80"/>
  <c r="M83"/>
  <c r="M88"/>
  <c r="M92"/>
  <c r="M99"/>
  <c r="M104"/>
  <c r="M111"/>
  <c r="M114"/>
  <c r="M117"/>
  <c r="M119"/>
  <c r="M122"/>
  <c r="M126"/>
  <c r="M130"/>
  <c r="M132"/>
  <c r="M134"/>
  <c r="M137"/>
  <c r="M139"/>
  <c r="M141"/>
  <c r="M144"/>
  <c r="M147"/>
  <c r="M149"/>
  <c r="M151"/>
  <c r="M155"/>
  <c r="M165"/>
  <c r="M174"/>
  <c r="M184"/>
  <c r="L50"/>
  <c r="L49"/>
  <c r="L53"/>
  <c r="L57"/>
  <c r="L61"/>
  <c r="L63"/>
  <c r="L70"/>
  <c r="L76"/>
  <c r="L80"/>
  <c r="L83"/>
  <c r="L88"/>
  <c r="L92"/>
  <c r="L99"/>
  <c r="L104"/>
  <c r="L111"/>
  <c r="L114"/>
  <c r="L117"/>
  <c r="L119"/>
  <c r="L122"/>
  <c r="L126"/>
  <c r="L130"/>
  <c r="L132"/>
  <c r="L134"/>
  <c r="L137"/>
  <c r="L139"/>
  <c r="L141"/>
  <c r="L144"/>
  <c r="L147"/>
  <c r="L149"/>
  <c r="L151"/>
  <c r="L155"/>
  <c r="L165"/>
  <c r="L174"/>
  <c r="L184"/>
  <c r="K50"/>
  <c r="K49"/>
  <c r="K53"/>
  <c r="K57"/>
  <c r="K61"/>
  <c r="K63"/>
  <c r="K70"/>
  <c r="K76"/>
  <c r="K80"/>
  <c r="K83"/>
  <c r="K88"/>
  <c r="K92"/>
  <c r="K99"/>
  <c r="K104"/>
  <c r="K111"/>
  <c r="K114"/>
  <c r="K117"/>
  <c r="K119"/>
  <c r="K122"/>
  <c r="K126"/>
  <c r="K130"/>
  <c r="K132"/>
  <c r="K134"/>
  <c r="K137"/>
  <c r="K139"/>
  <c r="K141"/>
  <c r="K144"/>
  <c r="K147"/>
  <c r="K149"/>
  <c r="K151"/>
  <c r="K155"/>
  <c r="K165"/>
  <c r="K174"/>
  <c r="K184"/>
  <c r="J50"/>
  <c r="J49"/>
  <c r="J53"/>
  <c r="J57"/>
  <c r="J61"/>
  <c r="J63"/>
  <c r="J70"/>
  <c r="J76"/>
  <c r="J80"/>
  <c r="J83"/>
  <c r="J88"/>
  <c r="J92"/>
  <c r="J99"/>
  <c r="J104"/>
  <c r="J111"/>
  <c r="J114"/>
  <c r="J117"/>
  <c r="J119"/>
  <c r="J122"/>
  <c r="J126"/>
  <c r="J130"/>
  <c r="J132"/>
  <c r="J134"/>
  <c r="J137"/>
  <c r="J139"/>
  <c r="J141"/>
  <c r="J144"/>
  <c r="J147"/>
  <c r="J149"/>
  <c r="J151"/>
  <c r="J155"/>
  <c r="J165"/>
  <c r="J174"/>
  <c r="J184"/>
  <c r="O117" i="1"/>
  <c r="O149"/>
  <c r="I50" i="2"/>
  <c r="I49"/>
  <c r="I53"/>
  <c r="I57"/>
  <c r="I61"/>
  <c r="O61" i="1"/>
  <c r="I63" i="2"/>
  <c r="I70"/>
  <c r="O70" i="1"/>
  <c r="I76" i="2"/>
  <c r="O76" i="1"/>
  <c r="I80" i="2"/>
  <c r="O80" i="1"/>
  <c r="I83" i="2"/>
  <c r="O83"/>
  <c r="I88"/>
  <c r="O88" i="1"/>
  <c r="I92" i="2"/>
  <c r="I99"/>
  <c r="O99" i="1"/>
  <c r="I104" i="2"/>
  <c r="I111"/>
  <c r="I114"/>
  <c r="I117"/>
  <c r="I119"/>
  <c r="I122"/>
  <c r="O122" i="1"/>
  <c r="I126" i="2"/>
  <c r="I130"/>
  <c r="O130" i="1"/>
  <c r="I132" i="2"/>
  <c r="I134"/>
  <c r="I137"/>
  <c r="I139"/>
  <c r="I141"/>
  <c r="I144"/>
  <c r="O144" i="1"/>
  <c r="I147" i="2"/>
  <c r="I149"/>
  <c r="I151"/>
  <c r="I155"/>
  <c r="I165"/>
  <c r="I174"/>
  <c r="I184"/>
  <c r="O184" i="1"/>
  <c r="H50" i="2"/>
  <c r="H49"/>
  <c r="H53"/>
  <c r="H57"/>
  <c r="H61"/>
  <c r="H63"/>
  <c r="H70"/>
  <c r="H76"/>
  <c r="H80"/>
  <c r="H83"/>
  <c r="H88"/>
  <c r="H92"/>
  <c r="H99"/>
  <c r="H104"/>
  <c r="H111"/>
  <c r="H114"/>
  <c r="H117"/>
  <c r="H119"/>
  <c r="H122"/>
  <c r="H126"/>
  <c r="H125"/>
  <c r="H130"/>
  <c r="H132"/>
  <c r="H134"/>
  <c r="H137"/>
  <c r="H139"/>
  <c r="H141"/>
  <c r="H144"/>
  <c r="H147"/>
  <c r="H149"/>
  <c r="H151"/>
  <c r="H155"/>
  <c r="H165"/>
  <c r="H174"/>
  <c r="H184"/>
  <c r="G50"/>
  <c r="G49"/>
  <c r="G53"/>
  <c r="G57"/>
  <c r="G61"/>
  <c r="G63"/>
  <c r="G70"/>
  <c r="G76"/>
  <c r="G80"/>
  <c r="G83"/>
  <c r="G88"/>
  <c r="G92"/>
  <c r="G99"/>
  <c r="G104"/>
  <c r="G111"/>
  <c r="G114"/>
  <c r="G117"/>
  <c r="G119"/>
  <c r="G122"/>
  <c r="G126"/>
  <c r="G130"/>
  <c r="G132"/>
  <c r="G134"/>
  <c r="G137"/>
  <c r="G139"/>
  <c r="G141"/>
  <c r="G144"/>
  <c r="G147"/>
  <c r="G149"/>
  <c r="G151"/>
  <c r="G155"/>
  <c r="G165"/>
  <c r="G174"/>
  <c r="G184"/>
  <c r="F50"/>
  <c r="F49"/>
  <c r="F53"/>
  <c r="F57"/>
  <c r="F61"/>
  <c r="F63"/>
  <c r="F70"/>
  <c r="F76"/>
  <c r="F80"/>
  <c r="F83"/>
  <c r="F88"/>
  <c r="F92"/>
  <c r="F99"/>
  <c r="F104"/>
  <c r="F111"/>
  <c r="F114"/>
  <c r="F117"/>
  <c r="F119"/>
  <c r="F122"/>
  <c r="F126"/>
  <c r="F130"/>
  <c r="F132"/>
  <c r="F134"/>
  <c r="F137"/>
  <c r="F139"/>
  <c r="F141"/>
  <c r="F144"/>
  <c r="F147"/>
  <c r="F149"/>
  <c r="F151"/>
  <c r="F155"/>
  <c r="F165"/>
  <c r="F174"/>
  <c r="F184"/>
  <c r="E50"/>
  <c r="E49"/>
  <c r="E53"/>
  <c r="E57"/>
  <c r="E61"/>
  <c r="E63"/>
  <c r="E70"/>
  <c r="E76"/>
  <c r="E80"/>
  <c r="E83"/>
  <c r="E88"/>
  <c r="E92"/>
  <c r="E99"/>
  <c r="E104"/>
  <c r="E111"/>
  <c r="E114"/>
  <c r="E117"/>
  <c r="E119"/>
  <c r="E122"/>
  <c r="E126"/>
  <c r="E130"/>
  <c r="E132"/>
  <c r="E134"/>
  <c r="E137"/>
  <c r="E139"/>
  <c r="E141"/>
  <c r="E144"/>
  <c r="E147"/>
  <c r="E149"/>
  <c r="E151"/>
  <c r="E155"/>
  <c r="E165"/>
  <c r="E174"/>
  <c r="E184"/>
  <c r="D50"/>
  <c r="D49"/>
  <c r="D57"/>
  <c r="D61"/>
  <c r="D63"/>
  <c r="D70"/>
  <c r="D76"/>
  <c r="D80"/>
  <c r="D83"/>
  <c r="D88"/>
  <c r="D92"/>
  <c r="D99"/>
  <c r="D104"/>
  <c r="D111"/>
  <c r="D114"/>
  <c r="D117"/>
  <c r="D119"/>
  <c r="D122"/>
  <c r="D126"/>
  <c r="D130"/>
  <c r="D132"/>
  <c r="D134"/>
  <c r="D137"/>
  <c r="D139"/>
  <c r="D141"/>
  <c r="D144"/>
  <c r="Y144"/>
  <c r="D147"/>
  <c r="D149"/>
  <c r="D151"/>
  <c r="D155"/>
  <c r="D165"/>
  <c r="D174"/>
  <c r="D184"/>
  <c r="O51"/>
  <c r="N51"/>
  <c r="D5" i="1"/>
  <c r="O127" i="2"/>
  <c r="O123"/>
  <c r="O124"/>
  <c r="N54"/>
  <c r="N89"/>
  <c r="AB11"/>
  <c r="N123"/>
  <c r="AA13"/>
  <c r="N458"/>
  <c r="AF11"/>
  <c r="AE11"/>
  <c r="AD11"/>
  <c r="AC11"/>
  <c r="O54"/>
  <c r="O53"/>
  <c r="A55" i="1"/>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O402" i="2"/>
  <c r="O245"/>
  <c r="O351"/>
  <c r="N416"/>
  <c r="N431"/>
  <c r="N365"/>
  <c r="Y365"/>
  <c r="N391"/>
  <c r="N394"/>
  <c r="N402"/>
  <c r="N204"/>
  <c r="N222"/>
  <c r="N248"/>
  <c r="N117"/>
  <c r="N130"/>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O58"/>
  <c r="Y58"/>
  <c r="N58"/>
  <c r="C474" i="1"/>
  <c r="C474" i="2"/>
  <c r="O59"/>
  <c r="Y59"/>
  <c r="N59"/>
  <c r="O60"/>
  <c r="N60"/>
  <c r="Y60"/>
  <c r="AM1"/>
  <c r="V9"/>
  <c r="V8"/>
  <c r="V7"/>
  <c r="V6"/>
  <c r="V5"/>
  <c r="V4"/>
  <c r="D4"/>
  <c r="V3" s="1"/>
  <c r="X1" i="1"/>
  <c r="N62" i="2"/>
  <c r="O62"/>
  <c r="N64"/>
  <c r="O64"/>
  <c r="N65"/>
  <c r="O65"/>
  <c r="N66"/>
  <c r="Y66"/>
  <c r="O66"/>
  <c r="N67"/>
  <c r="Y67"/>
  <c r="O67"/>
  <c r="N68"/>
  <c r="O68"/>
  <c r="N69"/>
  <c r="O69"/>
  <c r="N71"/>
  <c r="Y71"/>
  <c r="O71"/>
  <c r="N72"/>
  <c r="O72"/>
  <c r="N73"/>
  <c r="O73"/>
  <c r="N74"/>
  <c r="O74"/>
  <c r="N75"/>
  <c r="Y75"/>
  <c r="O75"/>
  <c r="N77"/>
  <c r="O77"/>
  <c r="N78"/>
  <c r="O78"/>
  <c r="N81"/>
  <c r="O81"/>
  <c r="N82"/>
  <c r="O82"/>
  <c r="N84"/>
  <c r="Y84"/>
  <c r="O84"/>
  <c r="N85"/>
  <c r="O85"/>
  <c r="N86"/>
  <c r="O86"/>
  <c r="Y86"/>
  <c r="N87"/>
  <c r="Y87"/>
  <c r="O87"/>
  <c r="O89"/>
  <c r="N90"/>
  <c r="O90"/>
  <c r="N93"/>
  <c r="O93"/>
  <c r="Y93"/>
  <c r="N94"/>
  <c r="O94"/>
  <c r="N95"/>
  <c r="O95"/>
  <c r="N96"/>
  <c r="O96"/>
  <c r="N97"/>
  <c r="O97"/>
  <c r="N98"/>
  <c r="O98"/>
  <c r="N100"/>
  <c r="Y100"/>
  <c r="O100"/>
  <c r="N101"/>
  <c r="O101"/>
  <c r="N102"/>
  <c r="O102"/>
  <c r="Y102"/>
  <c r="N103"/>
  <c r="O103"/>
  <c r="N105"/>
  <c r="O105"/>
  <c r="Y105"/>
  <c r="N106"/>
  <c r="Y106"/>
  <c r="O106"/>
  <c r="N107"/>
  <c r="Y107"/>
  <c r="O107"/>
  <c r="N108"/>
  <c r="Y108"/>
  <c r="O108"/>
  <c r="N109"/>
  <c r="O109"/>
  <c r="N110"/>
  <c r="O110"/>
  <c r="N112"/>
  <c r="O112"/>
  <c r="N113"/>
  <c r="Y113"/>
  <c r="O113"/>
  <c r="N115"/>
  <c r="O115"/>
  <c r="Y115"/>
  <c r="N118"/>
  <c r="Y118"/>
  <c r="O118"/>
  <c r="N120"/>
  <c r="O120"/>
  <c r="N124"/>
  <c r="Y124"/>
  <c r="N127"/>
  <c r="AA14"/>
  <c r="N131"/>
  <c r="Y131"/>
  <c r="O131"/>
  <c r="N133"/>
  <c r="Y133"/>
  <c r="O133"/>
  <c r="N135"/>
  <c r="Y135"/>
  <c r="O135"/>
  <c r="N138"/>
  <c r="O138"/>
  <c r="Y138"/>
  <c r="N140"/>
  <c r="O140"/>
  <c r="N142"/>
  <c r="O142"/>
  <c r="Y142"/>
  <c r="N145"/>
  <c r="Y145"/>
  <c r="O145"/>
  <c r="N148"/>
  <c r="Y148"/>
  <c r="O148"/>
  <c r="N150"/>
  <c r="Y150"/>
  <c r="O150"/>
  <c r="N152"/>
  <c r="O152"/>
  <c r="N156"/>
  <c r="Y156"/>
  <c r="O156"/>
  <c r="N157"/>
  <c r="Y157"/>
  <c r="O157"/>
  <c r="N158"/>
  <c r="Y158"/>
  <c r="O158"/>
  <c r="N159"/>
  <c r="Y159"/>
  <c r="O159"/>
  <c r="N160"/>
  <c r="O160"/>
  <c r="N161"/>
  <c r="O161"/>
  <c r="N162"/>
  <c r="Y162"/>
  <c r="O162"/>
  <c r="N163"/>
  <c r="Y163"/>
  <c r="O163"/>
  <c r="N164"/>
  <c r="O164"/>
  <c r="N166"/>
  <c r="Y166"/>
  <c r="O166"/>
  <c r="N167"/>
  <c r="Y167"/>
  <c r="O167"/>
  <c r="N168"/>
  <c r="Y168"/>
  <c r="O168"/>
  <c r="N169"/>
  <c r="Y169"/>
  <c r="O169"/>
  <c r="N170"/>
  <c r="Y170"/>
  <c r="O170"/>
  <c r="N171"/>
  <c r="Y171"/>
  <c r="O171"/>
  <c r="N172"/>
  <c r="Y172"/>
  <c r="O172"/>
  <c r="N175"/>
  <c r="Y175"/>
  <c r="O175"/>
  <c r="N176"/>
  <c r="Y176"/>
  <c r="O176"/>
  <c r="N177"/>
  <c r="O177"/>
  <c r="N178"/>
  <c r="O178"/>
  <c r="Y178"/>
  <c r="N179"/>
  <c r="Y179"/>
  <c r="O179"/>
  <c r="N180"/>
  <c r="Y180"/>
  <c r="O180"/>
  <c r="N181"/>
  <c r="O181"/>
  <c r="N182"/>
  <c r="Y182"/>
  <c r="O182"/>
  <c r="N183"/>
  <c r="Y183"/>
  <c r="O183"/>
  <c r="N185"/>
  <c r="Y185"/>
  <c r="O185"/>
  <c r="N186"/>
  <c r="O186"/>
  <c r="N187"/>
  <c r="Y187"/>
  <c r="O187"/>
  <c r="N188"/>
  <c r="Y188"/>
  <c r="O188"/>
  <c r="N189"/>
  <c r="Y189"/>
  <c r="O189"/>
  <c r="N190"/>
  <c r="Y190"/>
  <c r="O190"/>
  <c r="N191"/>
  <c r="O191"/>
  <c r="N192"/>
  <c r="Y192"/>
  <c r="O192"/>
  <c r="N197"/>
  <c r="Y197"/>
  <c r="O197"/>
  <c r="N199"/>
  <c r="O199"/>
  <c r="N200"/>
  <c r="Y200"/>
  <c r="O200"/>
  <c r="N201"/>
  <c r="O201"/>
  <c r="Y201"/>
  <c r="N203"/>
  <c r="Y203"/>
  <c r="O203"/>
  <c r="N205"/>
  <c r="O205"/>
  <c r="N206"/>
  <c r="O206"/>
  <c r="Y206"/>
  <c r="N207"/>
  <c r="O207"/>
  <c r="N208"/>
  <c r="Y208"/>
  <c r="O208"/>
  <c r="N210"/>
  <c r="O210"/>
  <c r="N212"/>
  <c r="Y212"/>
  <c r="O212"/>
  <c r="N215"/>
  <c r="O215"/>
  <c r="N216"/>
  <c r="Y216"/>
  <c r="O216"/>
  <c r="N217"/>
  <c r="Y217"/>
  <c r="O217"/>
  <c r="N218"/>
  <c r="O218"/>
  <c r="N219"/>
  <c r="Y219"/>
  <c r="O219"/>
  <c r="N220"/>
  <c r="O220"/>
  <c r="N221"/>
  <c r="Y221"/>
  <c r="O221"/>
  <c r="N223"/>
  <c r="O223"/>
  <c r="N224"/>
  <c r="O224"/>
  <c r="N225"/>
  <c r="O225"/>
  <c r="N226"/>
  <c r="Y226"/>
  <c r="O226"/>
  <c r="N227"/>
  <c r="Y227"/>
  <c r="O227"/>
  <c r="N229"/>
  <c r="Y229"/>
  <c r="O229"/>
  <c r="N230"/>
  <c r="Y230"/>
  <c r="O230"/>
  <c r="N231"/>
  <c r="Y231"/>
  <c r="O231"/>
  <c r="N232"/>
  <c r="Y232"/>
  <c r="O232"/>
  <c r="N233"/>
  <c r="Y233"/>
  <c r="O233"/>
  <c r="N234"/>
  <c r="O234"/>
  <c r="N235"/>
  <c r="O235"/>
  <c r="N236"/>
  <c r="Y236"/>
  <c r="O236"/>
  <c r="N238"/>
  <c r="Y238"/>
  <c r="O238"/>
  <c r="N239"/>
  <c r="O239"/>
  <c r="N240"/>
  <c r="Y240"/>
  <c r="O240"/>
  <c r="N241"/>
  <c r="Y241"/>
  <c r="O241"/>
  <c r="N242"/>
  <c r="O242"/>
  <c r="N243"/>
  <c r="Y243"/>
  <c r="O243"/>
  <c r="N244"/>
  <c r="Y244"/>
  <c r="O244"/>
  <c r="N246"/>
  <c r="O246"/>
  <c r="N247"/>
  <c r="Y247"/>
  <c r="O247"/>
  <c r="N249"/>
  <c r="Y249"/>
  <c r="O249"/>
  <c r="N250"/>
  <c r="Y250"/>
  <c r="O250"/>
  <c r="N251"/>
  <c r="Y251"/>
  <c r="O251"/>
  <c r="N252"/>
  <c r="Y252"/>
  <c r="O252"/>
  <c r="N253"/>
  <c r="Y253"/>
  <c r="O253"/>
  <c r="N254"/>
  <c r="Y254"/>
  <c r="O254"/>
  <c r="N255"/>
  <c r="Y255"/>
  <c r="O255"/>
  <c r="N256"/>
  <c r="Y256"/>
  <c r="O256"/>
  <c r="N257"/>
  <c r="O257"/>
  <c r="N260"/>
  <c r="Y260"/>
  <c r="O260"/>
  <c r="N261"/>
  <c r="O261"/>
  <c r="N262"/>
  <c r="Y262"/>
  <c r="O262"/>
  <c r="N264"/>
  <c r="Y264"/>
  <c r="O264"/>
  <c r="N266"/>
  <c r="O266"/>
  <c r="N268"/>
  <c r="O268"/>
  <c r="N269"/>
  <c r="Y269"/>
  <c r="O269"/>
  <c r="N270"/>
  <c r="O270"/>
  <c r="N272"/>
  <c r="O272"/>
  <c r="Y272"/>
  <c r="N275"/>
  <c r="Y275"/>
  <c r="O275"/>
  <c r="N276"/>
  <c r="Y276"/>
  <c r="O276"/>
  <c r="N277"/>
  <c r="Y277"/>
  <c r="O277"/>
  <c r="N278"/>
  <c r="Y278"/>
  <c r="O278"/>
  <c r="N279"/>
  <c r="Y279"/>
  <c r="O279"/>
  <c r="N280"/>
  <c r="Y280"/>
  <c r="O280"/>
  <c r="N281"/>
  <c r="Y281"/>
  <c r="O281"/>
  <c r="N282"/>
  <c r="Y282"/>
  <c r="O282"/>
  <c r="N283"/>
  <c r="O283"/>
  <c r="N285"/>
  <c r="Y285"/>
  <c r="O285"/>
  <c r="N286"/>
  <c r="Y286"/>
  <c r="O286"/>
  <c r="N287"/>
  <c r="Y287"/>
  <c r="O287"/>
  <c r="N288"/>
  <c r="Y288"/>
  <c r="O288"/>
  <c r="N289"/>
  <c r="O289"/>
  <c r="N290"/>
  <c r="Y290"/>
  <c r="O290"/>
  <c r="N292"/>
  <c r="Y292"/>
  <c r="O292"/>
  <c r="N294"/>
  <c r="O294"/>
  <c r="Y294"/>
  <c r="N295"/>
  <c r="Y295"/>
  <c r="O295"/>
  <c r="N296"/>
  <c r="Y296"/>
  <c r="O296"/>
  <c r="N299"/>
  <c r="Y299"/>
  <c r="O299"/>
  <c r="N300"/>
  <c r="O300"/>
  <c r="N302"/>
  <c r="O302"/>
  <c r="N303"/>
  <c r="Y303"/>
  <c r="O303"/>
  <c r="N305"/>
  <c r="Y305"/>
  <c r="O305"/>
  <c r="N306"/>
  <c r="Y306"/>
  <c r="O306"/>
  <c r="N308"/>
  <c r="Y308"/>
  <c r="O308"/>
  <c r="N309"/>
  <c r="Y309"/>
  <c r="O309"/>
  <c r="N312"/>
  <c r="O312"/>
  <c r="N313"/>
  <c r="O313"/>
  <c r="N315"/>
  <c r="Y315"/>
  <c r="O315"/>
  <c r="N316"/>
  <c r="O316"/>
  <c r="N318"/>
  <c r="O318"/>
  <c r="N319"/>
  <c r="O319"/>
  <c r="Y319"/>
  <c r="N321"/>
  <c r="Y321"/>
  <c r="O321"/>
  <c r="N322"/>
  <c r="Y322"/>
  <c r="O322"/>
  <c r="N324"/>
  <c r="Y324"/>
  <c r="O324"/>
  <c r="N325"/>
  <c r="O325"/>
  <c r="N328"/>
  <c r="Y328"/>
  <c r="O328"/>
  <c r="N329"/>
  <c r="Y329"/>
  <c r="O329"/>
  <c r="N330"/>
  <c r="Y330"/>
  <c r="O330"/>
  <c r="N332"/>
  <c r="O332"/>
  <c r="N333"/>
  <c r="Y333"/>
  <c r="O333"/>
  <c r="N334"/>
  <c r="Y334"/>
  <c r="O334"/>
  <c r="N335"/>
  <c r="O335"/>
  <c r="N336"/>
  <c r="O336"/>
  <c r="Y336"/>
  <c r="N337"/>
  <c r="Y337"/>
  <c r="O337"/>
  <c r="N338"/>
  <c r="Y338"/>
  <c r="O338"/>
  <c r="N339"/>
  <c r="O339"/>
  <c r="Y339"/>
  <c r="N340"/>
  <c r="Y340"/>
  <c r="O340"/>
  <c r="N343"/>
  <c r="Y343"/>
  <c r="O343"/>
  <c r="N344"/>
  <c r="O344"/>
  <c r="N346"/>
  <c r="O346"/>
  <c r="N347"/>
  <c r="Y347"/>
  <c r="O347"/>
  <c r="N348"/>
  <c r="O348"/>
  <c r="N350"/>
  <c r="O350"/>
  <c r="N352"/>
  <c r="Y352"/>
  <c r="O352"/>
  <c r="N353"/>
  <c r="O353"/>
  <c r="N355"/>
  <c r="Y355"/>
  <c r="O355"/>
  <c r="N357"/>
  <c r="Y357"/>
  <c r="O357"/>
  <c r="N361"/>
  <c r="Y361"/>
  <c r="O361"/>
  <c r="N362"/>
  <c r="O362"/>
  <c r="N363"/>
  <c r="O363"/>
  <c r="N364"/>
  <c r="Y364"/>
  <c r="O364"/>
  <c r="N366"/>
  <c r="Y366"/>
  <c r="O366"/>
  <c r="N367"/>
  <c r="O367"/>
  <c r="N368"/>
  <c r="Y368"/>
  <c r="O368"/>
  <c r="N369"/>
  <c r="Y369"/>
  <c r="O369"/>
  <c r="N370"/>
  <c r="O370"/>
  <c r="N371"/>
  <c r="Y371"/>
  <c r="O371"/>
  <c r="N372"/>
  <c r="O372"/>
  <c r="N373"/>
  <c r="O373"/>
  <c r="N374"/>
  <c r="Y374"/>
  <c r="O374"/>
  <c r="N376"/>
  <c r="Y376"/>
  <c r="O376"/>
  <c r="N378"/>
  <c r="Y378"/>
  <c r="O378"/>
  <c r="N380"/>
  <c r="O380"/>
  <c r="N383"/>
  <c r="Y383"/>
  <c r="O383"/>
  <c r="N385"/>
  <c r="O385"/>
  <c r="N386"/>
  <c r="Y386"/>
  <c r="O386"/>
  <c r="N387"/>
  <c r="Y387"/>
  <c r="O387"/>
  <c r="N389"/>
  <c r="O389"/>
  <c r="Y389"/>
  <c r="N392"/>
  <c r="O392"/>
  <c r="N395"/>
  <c r="Y395"/>
  <c r="O395"/>
  <c r="N397"/>
  <c r="O397"/>
  <c r="N399"/>
  <c r="Y399"/>
  <c r="O399"/>
  <c r="N400"/>
  <c r="Y400"/>
  <c r="O400"/>
  <c r="N403"/>
  <c r="O403"/>
  <c r="N407"/>
  <c r="Y407"/>
  <c r="O407"/>
  <c r="N408"/>
  <c r="O408"/>
  <c r="Y408"/>
  <c r="N409"/>
  <c r="Y409"/>
  <c r="O409"/>
  <c r="N410"/>
  <c r="Y410"/>
  <c r="O410"/>
  <c r="N411"/>
  <c r="Y411"/>
  <c r="O411"/>
  <c r="N412"/>
  <c r="Y412"/>
  <c r="O412"/>
  <c r="N413"/>
  <c r="Y413"/>
  <c r="O413"/>
  <c r="N414"/>
  <c r="O414"/>
  <c r="N415"/>
  <c r="O415"/>
  <c r="N417"/>
  <c r="Y417"/>
  <c r="O417"/>
  <c r="N418"/>
  <c r="O418"/>
  <c r="N419"/>
  <c r="Y419"/>
  <c r="O419"/>
  <c r="N420"/>
  <c r="Y420"/>
  <c r="O420"/>
  <c r="N421"/>
  <c r="Y421"/>
  <c r="O421"/>
  <c r="N422"/>
  <c r="Y422"/>
  <c r="O422"/>
  <c r="N423"/>
  <c r="O423"/>
  <c r="N425"/>
  <c r="Y425"/>
  <c r="O425"/>
  <c r="N427"/>
  <c r="Y427"/>
  <c r="O427"/>
  <c r="N429"/>
  <c r="O429"/>
  <c r="N432"/>
  <c r="Y432"/>
  <c r="O432"/>
  <c r="N433"/>
  <c r="Y433"/>
  <c r="O433"/>
  <c r="N434"/>
  <c r="O434"/>
  <c r="N435"/>
  <c r="Y435"/>
  <c r="O435"/>
  <c r="N436"/>
  <c r="O436"/>
  <c r="N437"/>
  <c r="Y437"/>
  <c r="O437"/>
  <c r="N438"/>
  <c r="Y438"/>
  <c r="O438"/>
  <c r="N439"/>
  <c r="Y439"/>
  <c r="O439"/>
  <c r="N440"/>
  <c r="Y440"/>
  <c r="O440"/>
  <c r="N442"/>
  <c r="Y442"/>
  <c r="O442"/>
  <c r="N443"/>
  <c r="O443"/>
  <c r="N444"/>
  <c r="O444"/>
  <c r="Y444"/>
  <c r="N445"/>
  <c r="Y445"/>
  <c r="O445"/>
  <c r="N446"/>
  <c r="Y446"/>
  <c r="O446"/>
  <c r="N447"/>
  <c r="O447"/>
  <c r="Y447"/>
  <c r="N448"/>
  <c r="Y448"/>
  <c r="O448"/>
  <c r="N449"/>
  <c r="Y449"/>
  <c r="O449"/>
  <c r="N451"/>
  <c r="O451"/>
  <c r="Y458"/>
  <c r="N459"/>
  <c r="Y459"/>
  <c r="N460"/>
  <c r="Y460"/>
  <c r="N461"/>
  <c r="Y461"/>
  <c r="N462"/>
  <c r="Y462"/>
  <c r="N464"/>
  <c r="Y464"/>
  <c r="N465"/>
  <c r="Y465"/>
  <c r="N466"/>
  <c r="Y466"/>
  <c r="N467"/>
  <c r="Y467"/>
  <c r="N468"/>
  <c r="Y468"/>
  <c r="N469"/>
  <c r="Y469"/>
  <c r="N470"/>
  <c r="Y470"/>
  <c r="N471"/>
  <c r="Y471"/>
  <c r="N472"/>
  <c r="Y472"/>
  <c r="N473"/>
  <c r="Y473"/>
  <c r="C522" i="1"/>
  <c r="CP1" i="5"/>
  <c r="CP2"/>
  <c r="CY2"/>
  <c r="CP3"/>
  <c r="CY3"/>
  <c r="CP4"/>
  <c r="CY4"/>
  <c r="CP5"/>
  <c r="CY5"/>
  <c r="CP6"/>
  <c r="CY6"/>
  <c r="CP7"/>
  <c r="CY7"/>
  <c r="CP8"/>
  <c r="CY8"/>
  <c r="CP9"/>
  <c r="CY9"/>
  <c r="CP10"/>
  <c r="CY10"/>
  <c r="CP11"/>
  <c r="CY11"/>
  <c r="CP12"/>
  <c r="CY12"/>
  <c r="CP13"/>
  <c r="CY13"/>
  <c r="CP14"/>
  <c r="CY14"/>
  <c r="CP15"/>
  <c r="CY15"/>
  <c r="CP16"/>
  <c r="CY16"/>
  <c r="CP17"/>
  <c r="CY17"/>
  <c r="CP18"/>
  <c r="CY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CP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110"/>
  <c r="CP111"/>
  <c r="CP112"/>
  <c r="CP113"/>
  <c r="CP114"/>
  <c r="CP115"/>
  <c r="CP116"/>
  <c r="CP117"/>
  <c r="CP118"/>
  <c r="CP119"/>
  <c r="CP120"/>
  <c r="CP121"/>
  <c r="CP122"/>
  <c r="CP123"/>
  <c r="CP124"/>
  <c r="CP125"/>
  <c r="CP126"/>
  <c r="CP127"/>
  <c r="CP128"/>
  <c r="CP129"/>
  <c r="CP130"/>
  <c r="CP131"/>
  <c r="CP132"/>
  <c r="CP133"/>
  <c r="CP134"/>
  <c r="CP135"/>
  <c r="CP136"/>
  <c r="CP137"/>
  <c r="CP138"/>
  <c r="CP142"/>
  <c r="CP143"/>
  <c r="CP144"/>
  <c r="V3" i="1"/>
  <c r="V5"/>
  <c r="D6"/>
  <c r="V6"/>
  <c r="V7"/>
  <c r="V8"/>
  <c r="V9"/>
  <c r="N155" i="2"/>
  <c r="Y155"/>
  <c r="N139"/>
  <c r="Y139"/>
  <c r="N165"/>
  <c r="Y165"/>
  <c r="N384"/>
  <c r="N320"/>
  <c r="Y320"/>
  <c r="N424"/>
  <c r="Y313"/>
  <c r="O274"/>
  <c r="N144"/>
  <c r="O137"/>
  <c r="O144"/>
  <c r="O114"/>
  <c r="O70"/>
  <c r="O377"/>
  <c r="O406"/>
  <c r="O117"/>
  <c r="Y117"/>
  <c r="O375"/>
  <c r="N327"/>
  <c r="Y327"/>
  <c r="O327"/>
  <c r="N211"/>
  <c r="Y211"/>
  <c r="O211"/>
  <c r="O307"/>
  <c r="O76"/>
  <c r="O384"/>
  <c r="Y384"/>
  <c r="N147"/>
  <c r="Y147"/>
  <c r="O147"/>
  <c r="O165"/>
  <c r="O132"/>
  <c r="N53"/>
  <c r="Y415"/>
  <c r="O416"/>
  <c r="Y416"/>
  <c r="O391"/>
  <c r="Y391"/>
  <c r="O209"/>
  <c r="N141"/>
  <c r="N134"/>
  <c r="N63"/>
  <c r="N88"/>
  <c r="O88"/>
  <c r="N382"/>
  <c r="Y382"/>
  <c r="O382"/>
  <c r="O214"/>
  <c r="N70"/>
  <c r="Y70"/>
  <c r="N99"/>
  <c r="Y99"/>
  <c r="O99"/>
  <c r="N80"/>
  <c r="N61"/>
  <c r="O426"/>
  <c r="Y109"/>
  <c r="Y62"/>
  <c r="Y443"/>
  <c r="Y436"/>
  <c r="O431"/>
  <c r="Y431"/>
  <c r="Y429"/>
  <c r="Y418"/>
  <c r="Y403"/>
  <c r="Y372"/>
  <c r="Y370"/>
  <c r="Y363"/>
  <c r="N375"/>
  <c r="Y375"/>
  <c r="Y392"/>
  <c r="Y385"/>
  <c r="Y380"/>
  <c r="Y362"/>
  <c r="Y353"/>
  <c r="N304"/>
  <c r="Y348"/>
  <c r="Y346"/>
  <c r="Y335"/>
  <c r="Y312"/>
  <c r="O349"/>
  <c r="Y332"/>
  <c r="Y325"/>
  <c r="Y316"/>
  <c r="N263"/>
  <c r="N274"/>
  <c r="Y289"/>
  <c r="Y266"/>
  <c r="Y300"/>
  <c r="Y283"/>
  <c r="Y268"/>
  <c r="Y224"/>
  <c r="Y215"/>
  <c r="Y239"/>
  <c r="Y234"/>
  <c r="Y218"/>
  <c r="O202"/>
  <c r="Y210"/>
  <c r="Y207"/>
  <c r="Y199"/>
  <c r="N149"/>
  <c r="N174"/>
  <c r="O149"/>
  <c r="Y149"/>
  <c r="Y186"/>
  <c r="Y181"/>
  <c r="Y177"/>
  <c r="Y164"/>
  <c r="Y160"/>
  <c r="Y191"/>
  <c r="Y152"/>
  <c r="Y140"/>
  <c r="N132"/>
  <c r="Y132"/>
  <c r="N111"/>
  <c r="N104"/>
  <c r="Y112"/>
  <c r="Y97"/>
  <c r="N119"/>
  <c r="Y119"/>
  <c r="Y89"/>
  <c r="N83"/>
  <c r="Y96"/>
  <c r="Y85"/>
  <c r="Y65"/>
  <c r="N137"/>
  <c r="Y137"/>
  <c r="O57"/>
  <c r="Y402"/>
  <c r="Y274"/>
  <c r="N331"/>
  <c r="N291"/>
  <c r="Y291"/>
  <c r="N267"/>
  <c r="Y267"/>
  <c r="O284"/>
  <c r="O265"/>
  <c r="O398"/>
  <c r="O388"/>
  <c r="O450"/>
  <c r="N345"/>
  <c r="N237"/>
  <c r="Y237"/>
  <c r="O342"/>
  <c r="O320"/>
  <c r="O293"/>
  <c r="O228"/>
  <c r="O196"/>
  <c r="O139"/>
  <c r="O130"/>
  <c r="Y130"/>
  <c r="O155"/>
  <c r="Y51"/>
  <c r="N92"/>
  <c r="O126"/>
  <c r="O122"/>
  <c r="N450"/>
  <c r="Y450"/>
  <c r="N184"/>
  <c r="Y184"/>
  <c r="O184"/>
  <c r="O174"/>
  <c r="O151"/>
  <c r="O141"/>
  <c r="Y141"/>
  <c r="O134"/>
  <c r="O119"/>
  <c r="O111"/>
  <c r="Y111"/>
  <c r="O104"/>
  <c r="Y104"/>
  <c r="N354"/>
  <c r="N351"/>
  <c r="Y351"/>
  <c r="N342"/>
  <c r="Y342"/>
  <c r="N317"/>
  <c r="N307"/>
  <c r="Y307"/>
  <c r="N271"/>
  <c r="Y271"/>
  <c r="O331"/>
  <c r="Y331"/>
  <c r="O267"/>
  <c r="O204"/>
  <c r="O195"/>
  <c r="O379"/>
  <c r="O428"/>
  <c r="N356"/>
  <c r="Y356"/>
  <c r="N349"/>
  <c r="N265"/>
  <c r="Y265"/>
  <c r="N398"/>
  <c r="N396"/>
  <c r="Y396"/>
  <c r="O396"/>
  <c r="N388"/>
  <c r="Y388"/>
  <c r="O356"/>
  <c r="O354"/>
  <c r="Y354"/>
  <c r="O345"/>
  <c r="O311"/>
  <c r="O198"/>
  <c r="Y198"/>
  <c r="O365"/>
  <c r="O441"/>
  <c r="N323"/>
  <c r="N314"/>
  <c r="N311"/>
  <c r="Y311"/>
  <c r="N301"/>
  <c r="N298"/>
  <c r="Y298"/>
  <c r="N284"/>
  <c r="Y284"/>
  <c r="N245"/>
  <c r="Y245"/>
  <c r="N202"/>
  <c r="Y202"/>
  <c r="N377"/>
  <c r="Y377"/>
  <c r="N441"/>
  <c r="Y441"/>
  <c r="N426"/>
  <c r="Y426"/>
  <c r="O323"/>
  <c r="O298"/>
  <c r="O271"/>
  <c r="O263"/>
  <c r="Y263"/>
  <c r="O259"/>
  <c r="O237"/>
  <c r="O394"/>
  <c r="Y394"/>
  <c r="O424"/>
  <c r="Y424"/>
  <c r="N114"/>
  <c r="Y114"/>
  <c r="N76"/>
  <c r="Y76"/>
  <c r="N126"/>
  <c r="Y126"/>
  <c r="N122"/>
  <c r="Y122"/>
  <c r="Y123"/>
  <c r="O314"/>
  <c r="Y314"/>
  <c r="N293"/>
  <c r="Y293"/>
  <c r="O304"/>
  <c r="Y304"/>
  <c r="N259"/>
  <c r="Y259"/>
  <c r="N151"/>
  <c r="Y151"/>
  <c r="O80"/>
  <c r="Y80"/>
  <c r="O61"/>
  <c r="Y61"/>
  <c r="N196"/>
  <c r="O317"/>
  <c r="Y317"/>
  <c r="O301"/>
  <c r="Y301"/>
  <c r="O291"/>
  <c r="N360"/>
  <c r="Y360"/>
  <c r="N428"/>
  <c r="N406"/>
  <c r="Y406"/>
  <c r="O222"/>
  <c r="Y222"/>
  <c r="N209"/>
  <c r="N195"/>
  <c r="O248"/>
  <c r="Y248"/>
  <c r="Y196"/>
  <c r="AA12"/>
  <c r="N463"/>
  <c r="Y463"/>
  <c r="Y270"/>
  <c r="N52"/>
  <c r="Y344"/>
  <c r="G401"/>
  <c r="G359"/>
  <c r="G359" i="1"/>
  <c r="G297" i="2"/>
  <c r="K359"/>
  <c r="K359" i="1"/>
  <c r="L359" i="2"/>
  <c r="D52"/>
  <c r="D154"/>
  <c r="D405"/>
  <c r="D258"/>
  <c r="F405"/>
  <c r="D121"/>
  <c r="E136"/>
  <c r="F136"/>
  <c r="F91"/>
  <c r="G136"/>
  <c r="G91"/>
  <c r="H136"/>
  <c r="H91"/>
  <c r="I136"/>
  <c r="I128"/>
  <c r="I91"/>
  <c r="J136"/>
  <c r="J91"/>
  <c r="K136"/>
  <c r="O136"/>
  <c r="L136"/>
  <c r="L91"/>
  <c r="M136"/>
  <c r="M91"/>
  <c r="E297"/>
  <c r="I359"/>
  <c r="I359" i="1"/>
  <c r="O360" i="2"/>
  <c r="I297"/>
  <c r="M401"/>
  <c r="F341"/>
  <c r="H359"/>
  <c r="H359" i="1"/>
  <c r="E129" i="2"/>
  <c r="F129"/>
  <c r="G129"/>
  <c r="H129"/>
  <c r="I129"/>
  <c r="J129"/>
  <c r="J128"/>
  <c r="K129"/>
  <c r="L129"/>
  <c r="M129"/>
  <c r="E401"/>
  <c r="G393"/>
  <c r="I401"/>
  <c r="K401"/>
  <c r="O401"/>
  <c r="K213"/>
  <c r="M393"/>
  <c r="M341"/>
  <c r="M213"/>
  <c r="D326"/>
  <c r="F273"/>
  <c r="J393"/>
  <c r="E381"/>
  <c r="G381"/>
  <c r="I381"/>
  <c r="D393"/>
  <c r="D79"/>
  <c r="D55"/>
  <c r="E56"/>
  <c r="F56"/>
  <c r="G56"/>
  <c r="J56"/>
  <c r="K56"/>
  <c r="L56"/>
  <c r="M56"/>
  <c r="E393"/>
  <c r="E341"/>
  <c r="E213"/>
  <c r="G341"/>
  <c r="G213"/>
  <c r="I393"/>
  <c r="I341"/>
  <c r="O341" i="1"/>
  <c r="I213" i="2"/>
  <c r="O213" i="1"/>
  <c r="K393" i="2"/>
  <c r="K341"/>
  <c r="K195"/>
  <c r="M195"/>
  <c r="D310"/>
  <c r="D195"/>
  <c r="F213"/>
  <c r="H258"/>
  <c r="N258"/>
  <c r="Y258"/>
  <c r="J310"/>
  <c r="L430"/>
  <c r="L258"/>
  <c r="I56"/>
  <c r="K273"/>
  <c r="M273"/>
  <c r="D56"/>
  <c r="E143"/>
  <c r="E116"/>
  <c r="F143"/>
  <c r="F116"/>
  <c r="G143"/>
  <c r="G116"/>
  <c r="H143"/>
  <c r="H116"/>
  <c r="I143"/>
  <c r="I116"/>
  <c r="J143"/>
  <c r="J116"/>
  <c r="K143"/>
  <c r="K116"/>
  <c r="L143"/>
  <c r="L116"/>
  <c r="M143"/>
  <c r="E195"/>
  <c r="I195"/>
  <c r="M359"/>
  <c r="M297"/>
  <c r="D430"/>
  <c r="D404"/>
  <c r="F195"/>
  <c r="H381"/>
  <c r="L381"/>
  <c r="N381"/>
  <c r="Y381"/>
  <c r="D341"/>
  <c r="F310"/>
  <c r="J405"/>
  <c r="J404"/>
  <c r="J341"/>
  <c r="J297"/>
  <c r="J213"/>
  <c r="D173"/>
  <c r="E154"/>
  <c r="E146"/>
  <c r="E79"/>
  <c r="F154"/>
  <c r="F146"/>
  <c r="F79"/>
  <c r="G154"/>
  <c r="G146"/>
  <c r="H154"/>
  <c r="H153"/>
  <c r="N153"/>
  <c r="H146"/>
  <c r="H79"/>
  <c r="I154"/>
  <c r="I146"/>
  <c r="I79"/>
  <c r="O79" i="1"/>
  <c r="J154" i="2"/>
  <c r="J146"/>
  <c r="N146"/>
  <c r="Y146"/>
  <c r="J79"/>
  <c r="K154"/>
  <c r="K146"/>
  <c r="K79"/>
  <c r="L154"/>
  <c r="L146"/>
  <c r="L79"/>
  <c r="M154"/>
  <c r="M146"/>
  <c r="M79"/>
  <c r="K381"/>
  <c r="D297"/>
  <c r="F430"/>
  <c r="H326"/>
  <c r="H273"/>
  <c r="L326"/>
  <c r="L273"/>
  <c r="L195"/>
  <c r="F258"/>
  <c r="H310"/>
  <c r="J430"/>
  <c r="J258"/>
  <c r="L310"/>
  <c r="D146"/>
  <c r="F381"/>
  <c r="F359"/>
  <c r="H341"/>
  <c r="N341"/>
  <c r="L341"/>
  <c r="H297"/>
  <c r="N297"/>
  <c r="Y297"/>
  <c r="L405"/>
  <c r="L297"/>
  <c r="D125"/>
  <c r="D116"/>
  <c r="E326"/>
  <c r="G390"/>
  <c r="G326"/>
  <c r="I326"/>
  <c r="M128"/>
  <c r="F404"/>
  <c r="O146"/>
  <c r="N154"/>
  <c r="AG11"/>
  <c r="E125"/>
  <c r="F173"/>
  <c r="F153"/>
  <c r="G79"/>
  <c r="I173"/>
  <c r="H173"/>
  <c r="I125"/>
  <c r="I121"/>
  <c r="K121"/>
  <c r="K91"/>
  <c r="K52"/>
  <c r="E310"/>
  <c r="I405"/>
  <c r="I310"/>
  <c r="K297"/>
  <c r="M326"/>
  <c r="D273"/>
  <c r="F393"/>
  <c r="F297"/>
  <c r="H393"/>
  <c r="N393"/>
  <c r="Y393"/>
  <c r="J381"/>
  <c r="N198"/>
  <c r="H56"/>
  <c r="N57"/>
  <c r="Y57"/>
  <c r="Y5"/>
  <c r="D7" i="1"/>
  <c r="Y352"/>
  <c r="N434"/>
  <c r="N448"/>
  <c r="N400"/>
  <c r="N420"/>
  <c r="Y438"/>
  <c r="N458"/>
  <c r="Y458"/>
  <c r="Y451"/>
  <c r="O60"/>
  <c r="O85"/>
  <c r="O106"/>
  <c r="O164"/>
  <c r="O190"/>
  <c r="O210"/>
  <c r="N266"/>
  <c r="Y266" s="1"/>
  <c r="O280"/>
  <c r="Y318"/>
  <c r="O322"/>
  <c r="O325"/>
  <c r="O329"/>
  <c r="Y329" s="1"/>
  <c r="O333"/>
  <c r="Y333" s="1"/>
  <c r="O336"/>
  <c r="O350"/>
  <c r="Y363"/>
  <c r="O371"/>
  <c r="N378"/>
  <c r="Y378" s="1"/>
  <c r="N380"/>
  <c r="N383"/>
  <c r="O399"/>
  <c r="Y399" s="1"/>
  <c r="N408"/>
  <c r="Y408" s="1"/>
  <c r="Y410"/>
  <c r="N411"/>
  <c r="Y411" s="1"/>
  <c r="N412"/>
  <c r="N413"/>
  <c r="O418"/>
  <c r="Y418" s="1"/>
  <c r="O429"/>
  <c r="N435"/>
  <c r="Y435"/>
  <c r="N436"/>
  <c r="Y436" s="1"/>
  <c r="N437"/>
  <c r="N386"/>
  <c r="Y386" s="1"/>
  <c r="O68"/>
  <c r="O135"/>
  <c r="N163"/>
  <c r="O175"/>
  <c r="O205"/>
  <c r="N302"/>
  <c r="N332"/>
  <c r="Y332" s="1"/>
  <c r="N357"/>
  <c r="Y357"/>
  <c r="N361"/>
  <c r="Y361" s="1"/>
  <c r="N370"/>
  <c r="Y370"/>
  <c r="N371"/>
  <c r="O374"/>
  <c r="Y374" s="1"/>
  <c r="O389"/>
  <c r="Y389" s="1"/>
  <c r="O414"/>
  <c r="Y414" s="1"/>
  <c r="N423"/>
  <c r="N427"/>
  <c r="Y427" s="1"/>
  <c r="N449"/>
  <c r="Y449"/>
  <c r="N376"/>
  <c r="O432"/>
  <c r="Y463"/>
  <c r="Y335"/>
  <c r="N440"/>
  <c r="Y440" s="1"/>
  <c r="N392"/>
  <c r="Y392" s="1"/>
  <c r="E173" i="2"/>
  <c r="E153"/>
  <c r="E52"/>
  <c r="D143"/>
  <c r="D136"/>
  <c r="D128"/>
  <c r="D129"/>
  <c r="E121"/>
  <c r="G173"/>
  <c r="H121"/>
  <c r="N121"/>
  <c r="Y121"/>
  <c r="O139" i="1"/>
  <c r="J121" i="2"/>
  <c r="L125"/>
  <c r="N125"/>
  <c r="M121"/>
  <c r="E390"/>
  <c r="G258"/>
  <c r="K405"/>
  <c r="M405"/>
  <c r="D401"/>
  <c r="F390"/>
  <c r="F326"/>
  <c r="H195"/>
  <c r="J390"/>
  <c r="F121"/>
  <c r="G121"/>
  <c r="J52"/>
  <c r="K125"/>
  <c r="K55"/>
  <c r="L173"/>
  <c r="E273"/>
  <c r="K430"/>
  <c r="M430"/>
  <c r="D213"/>
  <c r="H401"/>
  <c r="J195"/>
  <c r="L393"/>
  <c r="L390"/>
  <c r="G430"/>
  <c r="J173"/>
  <c r="L52"/>
  <c r="M173"/>
  <c r="E430"/>
  <c r="G273"/>
  <c r="I273"/>
  <c r="K258"/>
  <c r="M258"/>
  <c r="D381"/>
  <c r="H430"/>
  <c r="H405"/>
  <c r="O376" i="1"/>
  <c r="Y376" s="1"/>
  <c r="O385"/>
  <c r="Y385"/>
  <c r="O407"/>
  <c r="Y407" s="1"/>
  <c r="N367"/>
  <c r="Y367"/>
  <c r="N432"/>
  <c r="Y432" s="1"/>
  <c r="N444"/>
  <c r="Y444"/>
  <c r="L153" i="2"/>
  <c r="G153"/>
  <c r="J153"/>
  <c r="O141" i="1"/>
  <c r="E359" i="2"/>
  <c r="E358"/>
  <c r="E358" i="1"/>
  <c r="D359" i="2"/>
  <c r="D359" i="1"/>
  <c r="Y367" i="2"/>
  <c r="Y225"/>
  <c r="J359"/>
  <c r="Y235"/>
  <c r="Y90"/>
  <c r="O50"/>
  <c r="Y50"/>
  <c r="N228"/>
  <c r="Y228"/>
  <c r="Y223"/>
  <c r="G125"/>
  <c r="G195"/>
  <c r="K404"/>
  <c r="Y451"/>
  <c r="Y428"/>
  <c r="Y434"/>
  <c r="Y423"/>
  <c r="Y414"/>
  <c r="E405"/>
  <c r="J401"/>
  <c r="N401"/>
  <c r="L401"/>
  <c r="Y398"/>
  <c r="Y397"/>
  <c r="I390"/>
  <c r="Y345"/>
  <c r="N310"/>
  <c r="Y318"/>
  <c r="Y302"/>
  <c r="Y323"/>
  <c r="G310"/>
  <c r="Y261"/>
  <c r="Y242"/>
  <c r="Y220"/>
  <c r="D153"/>
  <c r="Y161"/>
  <c r="N136"/>
  <c r="O143"/>
  <c r="G128"/>
  <c r="N129"/>
  <c r="N116"/>
  <c r="Y110"/>
  <c r="N91"/>
  <c r="Y77"/>
  <c r="Y74"/>
  <c r="Y64"/>
  <c r="E48"/>
  <c r="N50"/>
  <c r="F125"/>
  <c r="F52"/>
  <c r="I52"/>
  <c r="K390"/>
  <c r="K326"/>
  <c r="O326"/>
  <c r="M390"/>
  <c r="M310"/>
  <c r="H390"/>
  <c r="H358"/>
  <c r="N379"/>
  <c r="Y379"/>
  <c r="M116"/>
  <c r="M52"/>
  <c r="E258"/>
  <c r="I430"/>
  <c r="E404"/>
  <c r="I404"/>
  <c r="O390"/>
  <c r="N49"/>
  <c r="N48"/>
  <c r="Y383" i="1"/>
  <c r="Y415"/>
  <c r="Y447"/>
  <c r="Y473"/>
  <c r="E50"/>
  <c r="E49" s="1"/>
  <c r="E48" s="1"/>
  <c r="Y353"/>
  <c r="Y409"/>
  <c r="Y462"/>
  <c r="Y437"/>
  <c r="Y420"/>
  <c r="Y413"/>
  <c r="Y472"/>
  <c r="D48" i="2"/>
  <c r="H52"/>
  <c r="M381"/>
  <c r="D91"/>
  <c r="K173"/>
  <c r="O426" i="1"/>
  <c r="Y426"/>
  <c r="O402"/>
  <c r="G52" i="2"/>
  <c r="O165" i="1"/>
  <c r="J48" i="2"/>
  <c r="G405"/>
  <c r="F401"/>
  <c r="J326"/>
  <c r="J273"/>
  <c r="J125"/>
  <c r="L121"/>
  <c r="I258"/>
  <c r="D390"/>
  <c r="N320" i="1"/>
  <c r="N426"/>
  <c r="N402"/>
  <c r="N391"/>
  <c r="H48" i="2"/>
  <c r="M125"/>
  <c r="Y257"/>
  <c r="L213"/>
  <c r="L194"/>
  <c r="N214"/>
  <c r="Y214"/>
  <c r="N79"/>
  <c r="N55"/>
  <c r="N379" i="1"/>
  <c r="Y379" s="1"/>
  <c r="Y446"/>
  <c r="Y289"/>
  <c r="Y433"/>
  <c r="Y309"/>
  <c r="Y346"/>
  <c r="Y178"/>
  <c r="Y281"/>
  <c r="Y287"/>
  <c r="Y313"/>
  <c r="Y321"/>
  <c r="Y330"/>
  <c r="Y423"/>
  <c r="Y429"/>
  <c r="Y448"/>
  <c r="F48" i="2"/>
  <c r="K48"/>
  <c r="G194"/>
  <c r="V4" i="1"/>
  <c r="O134"/>
  <c r="O431"/>
  <c r="O416"/>
  <c r="O379"/>
  <c r="O360"/>
  <c r="O327"/>
  <c r="O314"/>
  <c r="O284"/>
  <c r="O147"/>
  <c r="N117"/>
  <c r="Y117" s="1"/>
  <c r="O63"/>
  <c r="O391"/>
  <c r="Y391"/>
  <c r="O384"/>
  <c r="O354"/>
  <c r="N354"/>
  <c r="Y354"/>
  <c r="N416"/>
  <c r="Y416"/>
  <c r="O209"/>
  <c r="N375"/>
  <c r="Y375" s="1"/>
  <c r="N431"/>
  <c r="O307"/>
  <c r="Y307"/>
  <c r="O198"/>
  <c r="Y198"/>
  <c r="N384"/>
  <c r="O259"/>
  <c r="Y259" s="1"/>
  <c r="O320"/>
  <c r="Y320"/>
  <c r="O211"/>
  <c r="N396"/>
  <c r="Y396" s="1"/>
  <c r="O342"/>
  <c r="O196"/>
  <c r="O195" s="1"/>
  <c r="O271"/>
  <c r="Y271" s="1"/>
  <c r="O301"/>
  <c r="Y301" s="1"/>
  <c r="Y371"/>
  <c r="M194" i="2"/>
  <c r="N273"/>
  <c r="G404"/>
  <c r="Y116"/>
  <c r="O116"/>
  <c r="N405"/>
  <c r="Y405"/>
  <c r="O258"/>
  <c r="M153"/>
  <c r="E194"/>
  <c r="M404"/>
  <c r="Y136"/>
  <c r="O405"/>
  <c r="O121"/>
  <c r="N173"/>
  <c r="Y173"/>
  <c r="I153"/>
  <c r="O173"/>
  <c r="N430"/>
  <c r="O341"/>
  <c r="O393"/>
  <c r="I358"/>
  <c r="I358" i="1"/>
  <c r="G358" i="2"/>
  <c r="G358" i="1"/>
  <c r="O129" i="2"/>
  <c r="Y129"/>
  <c r="K128"/>
  <c r="O297"/>
  <c r="E128"/>
  <c r="D358"/>
  <c r="H404"/>
  <c r="H55"/>
  <c r="Y322" i="1"/>
  <c r="L404" i="2"/>
  <c r="J194"/>
  <c r="N326"/>
  <c r="M55"/>
  <c r="O154"/>
  <c r="Y154"/>
  <c r="K153"/>
  <c r="O79"/>
  <c r="Y79"/>
  <c r="L128"/>
  <c r="N143"/>
  <c r="H128"/>
  <c r="F128"/>
  <c r="Y143"/>
  <c r="O273"/>
  <c r="Y273"/>
  <c r="O381"/>
  <c r="O404"/>
  <c r="N56"/>
  <c r="N393" i="1"/>
  <c r="Y393" s="1"/>
  <c r="O143"/>
  <c r="Y143" s="1"/>
  <c r="Y95" i="2"/>
  <c r="Y81"/>
  <c r="Y72"/>
  <c r="Y69"/>
  <c r="N390" i="1"/>
  <c r="Y120" i="2"/>
  <c r="Y103"/>
  <c r="Y101"/>
  <c r="Y98"/>
  <c r="Y94"/>
  <c r="Y82"/>
  <c r="Y78"/>
  <c r="Y73"/>
  <c r="Y68"/>
  <c r="O430" i="1"/>
  <c r="O155"/>
  <c r="O137"/>
  <c r="O114"/>
  <c r="O450"/>
  <c r="O382"/>
  <c r="O331"/>
  <c r="O317"/>
  <c r="O291"/>
  <c r="O267"/>
  <c r="K310" i="2"/>
  <c r="O428" i="1"/>
  <c r="Y428" s="1"/>
  <c r="O406"/>
  <c r="Y402"/>
  <c r="N317"/>
  <c r="Y317" s="1"/>
  <c r="N298"/>
  <c r="Y298" s="1"/>
  <c r="N291"/>
  <c r="Y291"/>
  <c r="N406"/>
  <c r="Y406"/>
  <c r="N382"/>
  <c r="Y382"/>
  <c r="N351"/>
  <c r="N331"/>
  <c r="Y331" s="1"/>
  <c r="N174"/>
  <c r="Y174" s="1"/>
  <c r="O174"/>
  <c r="O132"/>
  <c r="O119"/>
  <c r="O104"/>
  <c r="O83"/>
  <c r="O57"/>
  <c r="O56" s="1"/>
  <c r="O55" s="1"/>
  <c r="N132"/>
  <c r="Y132"/>
  <c r="O388"/>
  <c r="Y388"/>
  <c r="O377"/>
  <c r="Y377"/>
  <c r="O311"/>
  <c r="O298"/>
  <c r="O274"/>
  <c r="O263"/>
  <c r="O237"/>
  <c r="O441"/>
  <c r="Y441"/>
  <c r="O424"/>
  <c r="O398"/>
  <c r="Y398"/>
  <c r="Y342"/>
  <c r="N311"/>
  <c r="Y311"/>
  <c r="N259"/>
  <c r="N450"/>
  <c r="N424"/>
  <c r="Y424" s="1"/>
  <c r="N388"/>
  <c r="N356"/>
  <c r="Y356" s="1"/>
  <c r="N323"/>
  <c r="Y323" s="1"/>
  <c r="N326"/>
  <c r="O345"/>
  <c r="O351"/>
  <c r="Y351" s="1"/>
  <c r="O356"/>
  <c r="O304"/>
  <c r="Y304" s="1"/>
  <c r="N297"/>
  <c r="O310" i="2"/>
  <c r="Y310"/>
  <c r="N404"/>
  <c r="Y404"/>
  <c r="O128"/>
  <c r="O153"/>
  <c r="O405" i="1"/>
  <c r="Y153" i="2"/>
  <c r="N405" i="1"/>
  <c r="Y405"/>
  <c r="O323"/>
  <c r="Y274"/>
  <c r="O394"/>
  <c r="Y394"/>
  <c r="Y267"/>
  <c r="N129"/>
  <c r="Y129" s="1"/>
  <c r="N128" i="2"/>
  <c r="Y128"/>
  <c r="K194"/>
  <c r="O393" i="1"/>
  <c r="N430"/>
  <c r="Y430" s="1"/>
  <c r="N401"/>
  <c r="Y401" s="1"/>
  <c r="Y53" i="2"/>
  <c r="O52"/>
  <c r="Y52"/>
  <c r="O121" i="1"/>
  <c r="O154"/>
  <c r="Y326" i="2"/>
  <c r="Y401"/>
  <c r="M48"/>
  <c r="M193"/>
  <c r="O125"/>
  <c r="Y125"/>
  <c r="N390"/>
  <c r="Y390"/>
  <c r="Y127"/>
  <c r="Y174"/>
  <c r="Y54"/>
  <c r="H193"/>
  <c r="O297" i="1"/>
  <c r="O430" i="2"/>
  <c r="Y430"/>
  <c r="O49"/>
  <c r="L48"/>
  <c r="Y134"/>
  <c r="Y83"/>
  <c r="O151" i="1"/>
  <c r="N293"/>
  <c r="Y293"/>
  <c r="O63" i="2"/>
  <c r="O56"/>
  <c r="O136" i="1"/>
  <c r="N268"/>
  <c r="Y268" s="1"/>
  <c r="N277"/>
  <c r="Y277" s="1"/>
  <c r="N278"/>
  <c r="Y278" s="1"/>
  <c r="N280"/>
  <c r="Y280" s="1"/>
  <c r="N288"/>
  <c r="Y288" s="1"/>
  <c r="N290"/>
  <c r="Y290" s="1"/>
  <c r="N296"/>
  <c r="Y296" s="1"/>
  <c r="N319"/>
  <c r="Y319" s="1"/>
  <c r="N338"/>
  <c r="Y338" s="1"/>
  <c r="N344"/>
  <c r="Y344" s="1"/>
  <c r="N347"/>
  <c r="Y347" s="1"/>
  <c r="N350"/>
  <c r="Y350" s="1"/>
  <c r="O173"/>
  <c r="O310"/>
  <c r="N121"/>
  <c r="Y121" s="1"/>
  <c r="O116"/>
  <c r="O129"/>
  <c r="N404"/>
  <c r="O48" i="2"/>
  <c r="Y63"/>
  <c r="N258" i="1"/>
  <c r="O326"/>
  <c r="Y326" s="1"/>
  <c r="O146"/>
  <c r="O381"/>
  <c r="N310"/>
  <c r="Y310"/>
  <c r="Y56" i="2"/>
  <c r="N381" i="1"/>
  <c r="Y381" s="1"/>
  <c r="O401"/>
  <c r="O404"/>
  <c r="Y404"/>
  <c r="N153"/>
  <c r="Y153"/>
  <c r="N273"/>
  <c r="O390"/>
  <c r="Y390" s="1"/>
  <c r="O258"/>
  <c r="Y258" s="1"/>
  <c r="O273"/>
  <c r="Y273" s="1"/>
  <c r="O128"/>
  <c r="O153"/>
  <c r="Y368"/>
  <c r="G48" i="2"/>
  <c r="D194"/>
  <c r="Y205"/>
  <c r="F194"/>
  <c r="Y204"/>
  <c r="Y422" i="1"/>
  <c r="O222"/>
  <c r="O214"/>
  <c r="Y49" i="2"/>
  <c r="I48"/>
  <c r="Y48"/>
  <c r="Y450" i="1"/>
  <c r="Y431"/>
  <c r="Y349" i="2"/>
  <c r="Y350"/>
  <c r="Y246"/>
  <c r="K193"/>
  <c r="L55"/>
  <c r="J55"/>
  <c r="D193"/>
  <c r="F55"/>
  <c r="G55"/>
  <c r="E91"/>
  <c r="O92" i="1"/>
  <c r="O91" i="2"/>
  <c r="O92"/>
  <c r="Y92"/>
  <c r="Y341"/>
  <c r="Y195"/>
  <c r="Y209"/>
  <c r="F193"/>
  <c r="L193"/>
  <c r="E55"/>
  <c r="G193"/>
  <c r="J193"/>
  <c r="Y91"/>
  <c r="O55"/>
  <c r="E193"/>
  <c r="N193"/>
  <c r="Y279" i="1"/>
  <c r="Y297"/>
  <c r="Y349"/>
  <c r="O213" i="2"/>
  <c r="I194"/>
  <c r="N211" i="1"/>
  <c r="Y211" s="1"/>
  <c r="N360"/>
  <c r="Y360" s="1"/>
  <c r="N345"/>
  <c r="Y345" s="1"/>
  <c r="N341"/>
  <c r="Y341" s="1"/>
  <c r="H213" i="2"/>
  <c r="N237" i="1"/>
  <c r="Y237"/>
  <c r="O126"/>
  <c r="O125"/>
  <c r="O111"/>
  <c r="O91"/>
  <c r="I55" i="2"/>
  <c r="Y55"/>
  <c r="Y88"/>
  <c r="O50" i="1"/>
  <c r="O194"/>
  <c r="O194" i="2"/>
  <c r="I193"/>
  <c r="O193"/>
  <c r="Y114" i="1"/>
  <c r="Y203"/>
  <c r="Y173"/>
  <c r="Y93"/>
  <c r="Y120"/>
  <c r="N123"/>
  <c r="AG11"/>
  <c r="AD11"/>
  <c r="Y163"/>
  <c r="Y189"/>
  <c r="Y206"/>
  <c r="Y250"/>
  <c r="Y284"/>
  <c r="Y302"/>
  <c r="Y303"/>
  <c r="Y312"/>
  <c r="Y314"/>
  <c r="Y327"/>
  <c r="AB11"/>
  <c r="Y123"/>
  <c r="N177"/>
  <c r="Y177"/>
  <c r="N185"/>
  <c r="Y185"/>
  <c r="Y186"/>
  <c r="Y197"/>
  <c r="Y210"/>
  <c r="Y217"/>
  <c r="Y230"/>
  <c r="Y234"/>
  <c r="Y236"/>
  <c r="AA13"/>
  <c r="Y215"/>
  <c r="Y110"/>
  <c r="Y133"/>
  <c r="Y384"/>
  <c r="Y380"/>
  <c r="Y400"/>
  <c r="Y417"/>
  <c r="Y434"/>
  <c r="Y439"/>
  <c r="Y442"/>
  <c r="N58"/>
  <c r="N64"/>
  <c r="N70"/>
  <c r="Y74"/>
  <c r="N94"/>
  <c r="Y94"/>
  <c r="N112"/>
  <c r="Y112"/>
  <c r="N140"/>
  <c r="Y140"/>
  <c r="N148"/>
  <c r="Y148"/>
  <c r="N152"/>
  <c r="Y152"/>
  <c r="N213" i="2"/>
  <c r="Y213"/>
  <c r="N248" i="1"/>
  <c r="Y248"/>
  <c r="N228"/>
  <c r="Y228"/>
  <c r="N222"/>
  <c r="Y222"/>
  <c r="H194" i="2"/>
  <c r="Y218" i="1"/>
  <c r="H49"/>
  <c r="N49" s="1"/>
  <c r="N50"/>
  <c r="Y50" s="1"/>
  <c r="M48"/>
  <c r="N194" i="2"/>
  <c r="N213" i="1"/>
  <c r="Y213" s="1"/>
  <c r="N214"/>
  <c r="Y214" s="1"/>
  <c r="Y194" i="2"/>
  <c r="H48" i="1"/>
  <c r="N48" s="1"/>
  <c r="N194"/>
  <c r="Y194"/>
  <c r="Y65"/>
  <c r="Y78"/>
  <c r="Y80"/>
  <c r="Y87"/>
  <c r="Y89"/>
  <c r="Y122"/>
  <c r="Y144"/>
  <c r="Y147"/>
  <c r="Y151"/>
  <c r="Y160"/>
  <c r="Y180"/>
  <c r="Y182"/>
  <c r="Y200"/>
  <c r="Y209"/>
  <c r="Y219"/>
  <c r="Y232"/>
  <c r="Y241"/>
  <c r="Y251"/>
  <c r="Y253"/>
  <c r="Y255"/>
  <c r="Y397"/>
  <c r="Y285"/>
  <c r="Y306"/>
  <c r="Y324"/>
  <c r="Y412"/>
  <c r="I452" i="2"/>
  <c r="G452"/>
  <c r="N359"/>
  <c r="O365" i="1"/>
  <c r="E452" i="2"/>
  <c r="E359" i="1"/>
  <c r="K358" i="2"/>
  <c r="AC5"/>
  <c r="G453"/>
  <c r="AE8"/>
  <c r="G452" i="1"/>
  <c r="AG1" s="1"/>
  <c r="E453" i="2"/>
  <c r="D358" i="1"/>
  <c r="D452" i="2"/>
  <c r="H358" i="1"/>
  <c r="N358" s="1"/>
  <c r="N452" s="1"/>
  <c r="N358" i="2"/>
  <c r="N452"/>
  <c r="N453"/>
  <c r="F359" i="1"/>
  <c r="Y359" s="1"/>
  <c r="F358" i="2"/>
  <c r="Y373" i="1"/>
  <c r="AE5" i="2"/>
  <c r="I452" i="1"/>
  <c r="I453" s="1"/>
  <c r="I453" i="2"/>
  <c r="AG8"/>
  <c r="H452"/>
  <c r="K358" i="1"/>
  <c r="O358" s="1"/>
  <c r="O452" s="1"/>
  <c r="K452" i="2"/>
  <c r="L359" i="1"/>
  <c r="N359" s="1"/>
  <c r="L358" i="2"/>
  <c r="AC8"/>
  <c r="AA5"/>
  <c r="E452" i="1"/>
  <c r="AE1" s="1"/>
  <c r="J359"/>
  <c r="J358" i="2"/>
  <c r="M359" i="1"/>
  <c r="O359" s="1"/>
  <c r="M358" i="2"/>
  <c r="O359"/>
  <c r="Y359"/>
  <c r="Y373"/>
  <c r="AL8"/>
  <c r="N365" i="1"/>
  <c r="Y365"/>
  <c r="H452"/>
  <c r="AH1" s="1"/>
  <c r="AD5" i="2"/>
  <c r="AF8"/>
  <c r="AJ5"/>
  <c r="M358" i="1"/>
  <c r="M452" i="2"/>
  <c r="L358" i="1"/>
  <c r="L452" i="2"/>
  <c r="AG5"/>
  <c r="AI8"/>
  <c r="K453"/>
  <c r="K452" i="1"/>
  <c r="H457" i="2"/>
  <c r="H474"/>
  <c r="O358"/>
  <c r="O452"/>
  <c r="F452"/>
  <c r="F358" i="1"/>
  <c r="Z5" i="2"/>
  <c r="AB8"/>
  <c r="D452" i="1"/>
  <c r="D453" s="1"/>
  <c r="D457" i="2"/>
  <c r="D453"/>
  <c r="H453"/>
  <c r="J358" i="1"/>
  <c r="J452" i="2"/>
  <c r="Y358"/>
  <c r="AI1" i="1"/>
  <c r="AK8" i="2"/>
  <c r="M453"/>
  <c r="AI5"/>
  <c r="M452" i="1"/>
  <c r="H457"/>
  <c r="AD10" s="1"/>
  <c r="AF5" i="2"/>
  <c r="AH8"/>
  <c r="J453"/>
  <c r="J452" i="1"/>
  <c r="AJ1" s="1"/>
  <c r="J457" i="2"/>
  <c r="AK5"/>
  <c r="AM8"/>
  <c r="O453"/>
  <c r="F457"/>
  <c r="AD8"/>
  <c r="AB5"/>
  <c r="F452" i="1"/>
  <c r="F453" s="1"/>
  <c r="F453" i="2"/>
  <c r="AD10"/>
  <c r="D474"/>
  <c r="AB10"/>
  <c r="D457" i="1"/>
  <c r="K453"/>
  <c r="AK1"/>
  <c r="L453" i="2"/>
  <c r="L457"/>
  <c r="AH5"/>
  <c r="L452" i="1"/>
  <c r="AJ8" i="2"/>
  <c r="H453" i="1"/>
  <c r="AD1"/>
  <c r="H475" i="2"/>
  <c r="AD9"/>
  <c r="AF10"/>
  <c r="L474"/>
  <c r="L457" i="1"/>
  <c r="AH4" s="1"/>
  <c r="D475" i="2"/>
  <c r="AB9"/>
  <c r="AC10"/>
  <c r="F457" i="1"/>
  <c r="F474" s="1"/>
  <c r="F475" s="1"/>
  <c r="F474" i="2"/>
  <c r="J453" i="1"/>
  <c r="AF1"/>
  <c r="L453"/>
  <c r="AL1"/>
  <c r="AD4"/>
  <c r="D474"/>
  <c r="AB10"/>
  <c r="J474" i="2"/>
  <c r="AE10"/>
  <c r="J457" i="1"/>
  <c r="N457" i="2"/>
  <c r="AG10"/>
  <c r="M453" i="1"/>
  <c r="AM1"/>
  <c r="J474"/>
  <c r="AG4"/>
  <c r="AE10"/>
  <c r="AE4"/>
  <c r="AC10"/>
  <c r="AF10"/>
  <c r="L474"/>
  <c r="AF9" i="2"/>
  <c r="L475"/>
  <c r="AE9"/>
  <c r="N474"/>
  <c r="J475"/>
  <c r="Y457"/>
  <c r="AC9"/>
  <c r="F475"/>
  <c r="N475"/>
  <c r="AG9"/>
  <c r="AH2" i="1"/>
  <c r="L475"/>
  <c r="D402" i="5"/>
  <c r="D382"/>
  <c r="D410"/>
  <c r="D388"/>
  <c r="D395"/>
  <c r="D421"/>
  <c r="D414"/>
  <c r="D426"/>
  <c r="D379"/>
  <c r="D400"/>
  <c r="D393"/>
  <c r="D381"/>
  <c r="D417"/>
  <c r="D419"/>
  <c r="D389"/>
  <c r="D387"/>
  <c r="D416"/>
  <c r="D412"/>
  <c r="D411"/>
  <c r="D380"/>
  <c r="D423"/>
  <c r="D404"/>
  <c r="D386"/>
  <c r="D392"/>
  <c r="D377"/>
  <c r="D424"/>
  <c r="D418"/>
  <c r="D384"/>
  <c r="D398"/>
  <c r="D396"/>
  <c r="D378"/>
  <c r="D415"/>
  <c r="D407"/>
  <c r="D408"/>
  <c r="D409"/>
  <c r="D391"/>
  <c r="D397"/>
  <c r="D390"/>
  <c r="D425"/>
  <c r="D394"/>
  <c r="D401"/>
  <c r="D403"/>
  <c r="D420"/>
  <c r="D405"/>
  <c r="D385"/>
  <c r="D406"/>
  <c r="D383"/>
  <c r="D422"/>
  <c r="D413"/>
  <c r="D399"/>
  <c r="D48" i="1" l="1"/>
  <c r="Y48" s="1"/>
  <c r="Y49"/>
  <c r="I48"/>
  <c r="O48" s="1"/>
  <c r="O49"/>
  <c r="Y225"/>
  <c r="Y57"/>
  <c r="N56"/>
  <c r="AA14"/>
  <c r="Y127"/>
  <c r="Y53"/>
  <c r="Y254"/>
  <c r="Y196"/>
  <c r="N195"/>
  <c r="Y195" s="1"/>
  <c r="Y52"/>
  <c r="N53"/>
  <c r="N52" s="1"/>
  <c r="Y54"/>
  <c r="Y358"/>
  <c r="O193"/>
  <c r="G453"/>
  <c r="D475"/>
  <c r="H474"/>
  <c r="E453"/>
  <c r="AE2"/>
  <c r="AG2"/>
  <c r="AD2"/>
  <c r="AF4"/>
  <c r="J475"/>
  <c r="N457"/>
  <c r="Y457" s="1"/>
  <c r="CD399" i="5"/>
  <c r="II399"/>
  <c r="AZ399"/>
  <c r="EY399"/>
  <c r="GQ399"/>
  <c r="FQ399"/>
  <c r="FW399"/>
  <c r="HI399"/>
  <c r="K399"/>
  <c r="HY399"/>
  <c r="FF399"/>
  <c r="BE399"/>
  <c r="GM399"/>
  <c r="GT399"/>
  <c r="BL399"/>
  <c r="FZ399"/>
  <c r="FN399"/>
  <c r="DD399"/>
  <c r="M399"/>
  <c r="N399"/>
  <c r="HV399"/>
  <c r="CI399"/>
  <c r="CB399"/>
  <c r="HX399"/>
  <c r="E399"/>
  <c r="AX399"/>
  <c r="DO399"/>
  <c r="L399"/>
  <c r="EA399"/>
  <c r="CR399"/>
  <c r="EM399"/>
  <c r="GP399"/>
  <c r="CE399"/>
  <c r="GG399"/>
  <c r="EX399"/>
  <c r="HG399"/>
  <c r="HJ399"/>
  <c r="FV399"/>
  <c r="EB399"/>
  <c r="BO399"/>
  <c r="DM399"/>
  <c r="IR399"/>
  <c r="FB399"/>
  <c r="DC399"/>
  <c r="FG399"/>
  <c r="CT399"/>
  <c r="HF399"/>
  <c r="DP399"/>
  <c r="DJ399"/>
  <c r="GC399"/>
  <c r="DK399"/>
  <c r="AJ399"/>
  <c r="AA399"/>
  <c r="DW399"/>
  <c r="AK399"/>
  <c r="FO399"/>
  <c r="FY399"/>
  <c r="HE399"/>
  <c r="AE399"/>
  <c r="BA399"/>
  <c r="EW399"/>
  <c r="G399"/>
  <c r="FC399"/>
  <c r="FX399"/>
  <c r="HZ399"/>
  <c r="BM399"/>
  <c r="BI399"/>
  <c r="BD399"/>
  <c r="AI399"/>
  <c r="CJ399"/>
  <c r="CM399"/>
  <c r="EO399"/>
  <c r="IE399"/>
  <c r="FE399"/>
  <c r="FH399"/>
  <c r="BB399"/>
  <c r="EN399"/>
  <c r="HL399"/>
  <c r="AT399"/>
  <c r="BJ399"/>
  <c r="AV399"/>
  <c r="EV399"/>
  <c r="BR399"/>
  <c r="CY399"/>
  <c r="GL399"/>
  <c r="HT399"/>
  <c r="BZ399"/>
  <c r="W399"/>
  <c r="CN399"/>
  <c r="GS399"/>
  <c r="EU399"/>
  <c r="CG399"/>
  <c r="ER399"/>
  <c r="CH399"/>
  <c r="EI399"/>
  <c r="CK399"/>
  <c r="CW399"/>
  <c r="J399"/>
  <c r="FK399"/>
  <c r="DH399"/>
  <c r="FS399"/>
  <c r="DU399"/>
  <c r="FD399"/>
  <c r="EJ399"/>
  <c r="AD399"/>
  <c r="GD399"/>
  <c r="BG399"/>
  <c r="HD399"/>
  <c r="GU399"/>
  <c r="GW399"/>
  <c r="BC399"/>
  <c r="O399"/>
  <c r="AG399"/>
  <c r="DB399"/>
  <c r="GY399"/>
  <c r="AC399"/>
  <c r="DX399"/>
  <c r="CA399"/>
  <c r="AO399"/>
  <c r="FP399"/>
  <c r="HS399"/>
  <c r="BN399"/>
  <c r="EP399"/>
  <c r="BX399"/>
  <c r="HB399"/>
  <c r="FM399"/>
  <c r="CZ399"/>
  <c r="AQ399"/>
  <c r="AP399"/>
  <c r="DT399"/>
  <c r="GF399"/>
  <c r="I399"/>
  <c r="IC399"/>
  <c r="IH399"/>
  <c r="CS399"/>
  <c r="GZ399"/>
  <c r="DN399"/>
  <c r="HP399"/>
  <c r="FA399"/>
  <c r="T399"/>
  <c r="AY399"/>
  <c r="GV399"/>
  <c r="BW399"/>
  <c r="GN399"/>
  <c r="IB399"/>
  <c r="DR399"/>
  <c r="EF399"/>
  <c r="EG399"/>
  <c r="AN399"/>
  <c r="AW399"/>
  <c r="AS399"/>
  <c r="HO399"/>
  <c r="HM399"/>
  <c r="GI399"/>
  <c r="S399"/>
  <c r="DY399"/>
  <c r="EE399"/>
  <c r="GK399"/>
  <c r="IF399"/>
  <c r="GB399"/>
  <c r="FU399"/>
  <c r="BT399"/>
  <c r="BS399"/>
  <c r="DZ399"/>
  <c r="CF399"/>
  <c r="IO399"/>
  <c r="HR399"/>
  <c r="DL399"/>
  <c r="HC399"/>
  <c r="IP399"/>
  <c r="AB399"/>
  <c r="HK399"/>
  <c r="BF399"/>
  <c r="GE399"/>
  <c r="IA399"/>
  <c r="BP399"/>
  <c r="IS399"/>
  <c r="FJ399"/>
  <c r="EK399"/>
  <c r="DA399"/>
  <c r="CC399"/>
  <c r="CQ399"/>
  <c r="CU399"/>
  <c r="IM399"/>
  <c r="FL399"/>
  <c r="BH399"/>
  <c r="BQ399"/>
  <c r="GR399"/>
  <c r="EC399"/>
  <c r="DE399"/>
  <c r="R399"/>
  <c r="CO399"/>
  <c r="EH399"/>
  <c r="Q399"/>
  <c r="IV399"/>
  <c r="EQ399"/>
  <c r="CV399"/>
  <c r="DS399"/>
  <c r="HU399"/>
  <c r="IQ399"/>
  <c r="HN399"/>
  <c r="FR399"/>
  <c r="AR399"/>
  <c r="AL399"/>
  <c r="BU399"/>
  <c r="IL399"/>
  <c r="ES399"/>
  <c r="IK399"/>
  <c r="FI399"/>
  <c r="HW399"/>
  <c r="AM399"/>
  <c r="X399"/>
  <c r="F399"/>
  <c r="FT399"/>
  <c r="AU399"/>
  <c r="ID399"/>
  <c r="GO399"/>
  <c r="Y399"/>
  <c r="DI399"/>
  <c r="U399"/>
  <c r="HQ399"/>
  <c r="AH399"/>
  <c r="EL399"/>
  <c r="BY399"/>
  <c r="IJ399"/>
  <c r="EZ399"/>
  <c r="ET399"/>
  <c r="HA399"/>
  <c r="DF399"/>
  <c r="CX399"/>
  <c r="BV399"/>
  <c r="GH399"/>
  <c r="GA399"/>
  <c r="CL399"/>
  <c r="HH399"/>
  <c r="H399"/>
  <c r="IU399"/>
  <c r="IT399"/>
  <c r="BK399"/>
  <c r="Z399"/>
  <c r="CP399"/>
  <c r="AF399"/>
  <c r="IG399"/>
  <c r="DQ399"/>
  <c r="DG399"/>
  <c r="GJ399"/>
  <c r="IN399"/>
  <c r="V399"/>
  <c r="ED399"/>
  <c r="DV399"/>
  <c r="GX399"/>
  <c r="G413"/>
  <c r="BS413"/>
  <c r="CX413"/>
  <c r="CU413"/>
  <c r="GJ413"/>
  <c r="BJ413"/>
  <c r="F413"/>
  <c r="EQ413"/>
  <c r="FM413"/>
  <c r="BH413"/>
  <c r="AR413"/>
  <c r="CC413"/>
  <c r="AH413"/>
  <c r="BZ413"/>
  <c r="AW413"/>
  <c r="DW413"/>
  <c r="ER413"/>
  <c r="IA413"/>
  <c r="CQ413"/>
  <c r="EF413"/>
  <c r="DL413"/>
  <c r="IL413"/>
  <c r="HG413"/>
  <c r="AB413"/>
  <c r="EL413"/>
  <c r="CV413"/>
  <c r="DB413"/>
  <c r="CA413"/>
  <c r="AS413"/>
  <c r="DI413"/>
  <c r="AD413"/>
  <c r="GL413"/>
  <c r="FN413"/>
  <c r="AM413"/>
  <c r="FH413"/>
  <c r="X413"/>
  <c r="HZ413"/>
  <c r="AX413"/>
  <c r="U413"/>
  <c r="CP413"/>
  <c r="HB413"/>
  <c r="GX413"/>
  <c r="AL413"/>
  <c r="IM413"/>
  <c r="AZ413"/>
  <c r="FG413"/>
  <c r="II413"/>
  <c r="GT413"/>
  <c r="R413"/>
  <c r="HE413"/>
  <c r="BI413"/>
  <c r="IP413"/>
  <c r="E413"/>
  <c r="EC413"/>
  <c r="GY413"/>
  <c r="GO413"/>
  <c r="S413"/>
  <c r="FV413"/>
  <c r="DQ413"/>
  <c r="AA413"/>
  <c r="GW413"/>
  <c r="BU413"/>
  <c r="CY413"/>
  <c r="EJ413"/>
  <c r="CI413"/>
  <c r="EG413"/>
  <c r="GS413"/>
  <c r="HL413"/>
  <c r="DE413"/>
  <c r="Q413"/>
  <c r="FJ413"/>
  <c r="HQ413"/>
  <c r="EM413"/>
  <c r="GQ413"/>
  <c r="AC413"/>
  <c r="FE413"/>
  <c r="GE413"/>
  <c r="GC413"/>
  <c r="HA413"/>
  <c r="HH413"/>
  <c r="EZ413"/>
  <c r="CR413"/>
  <c r="CE413"/>
  <c r="BP413"/>
  <c r="DX413"/>
  <c r="H413"/>
  <c r="N413"/>
  <c r="HP413"/>
  <c r="EB413"/>
  <c r="BG413"/>
  <c r="J413"/>
  <c r="EE413"/>
  <c r="IF413"/>
  <c r="EW413"/>
  <c r="IK413"/>
  <c r="CM413"/>
  <c r="IC413"/>
  <c r="DK413"/>
  <c r="EH413"/>
  <c r="GF413"/>
  <c r="Z413"/>
  <c r="GN413"/>
  <c r="DO413"/>
  <c r="DD413"/>
  <c r="HC413"/>
  <c r="GD413"/>
  <c r="IN413"/>
  <c r="BK413"/>
  <c r="BR413"/>
  <c r="W413"/>
  <c r="AV413"/>
  <c r="HD413"/>
  <c r="BQ413"/>
  <c r="HR413"/>
  <c r="HW413"/>
  <c r="BV413"/>
  <c r="EO413"/>
  <c r="FS413"/>
  <c r="FY413"/>
  <c r="IV413"/>
  <c r="ES413"/>
  <c r="FX413"/>
  <c r="BX413"/>
  <c r="BY413"/>
  <c r="DT413"/>
  <c r="IQ413"/>
  <c r="DN413"/>
  <c r="FI413"/>
  <c r="FC413"/>
  <c r="GB413"/>
  <c r="EY413"/>
  <c r="GU413"/>
  <c r="CF413"/>
  <c r="FQ413"/>
  <c r="AK413"/>
  <c r="FR413"/>
  <c r="FZ413"/>
  <c r="EP413"/>
  <c r="GI413"/>
  <c r="IR413"/>
  <c r="CK413"/>
  <c r="IE413"/>
  <c r="CZ413"/>
  <c r="ED413"/>
  <c r="IO413"/>
  <c r="CN413"/>
  <c r="BW413"/>
  <c r="IH413"/>
  <c r="IB413"/>
  <c r="CH413"/>
  <c r="CJ413"/>
  <c r="GM413"/>
  <c r="AI413"/>
  <c r="FU413"/>
  <c r="HO413"/>
  <c r="DJ413"/>
  <c r="GR413"/>
  <c r="DH413"/>
  <c r="IG413"/>
  <c r="V413"/>
  <c r="HF413"/>
  <c r="DA413"/>
  <c r="FA413"/>
  <c r="HM413"/>
  <c r="HU413"/>
  <c r="BC413"/>
  <c r="FL413"/>
  <c r="FO413"/>
  <c r="HS413"/>
  <c r="IT413"/>
  <c r="DG413"/>
  <c r="DR413"/>
  <c r="HJ413"/>
  <c r="EA413"/>
  <c r="DP413"/>
  <c r="M413"/>
  <c r="AO413"/>
  <c r="BA413"/>
  <c r="CO413"/>
  <c r="HT413"/>
  <c r="DC413"/>
  <c r="IJ413"/>
  <c r="EN413"/>
  <c r="HX413"/>
  <c r="CT413"/>
  <c r="DU413"/>
  <c r="FK413"/>
  <c r="BF413"/>
  <c r="DZ413"/>
  <c r="BN413"/>
  <c r="EV413"/>
  <c r="HI413"/>
  <c r="GG413"/>
  <c r="AU413"/>
  <c r="AF413"/>
  <c r="FP413"/>
  <c r="FT413"/>
  <c r="GK413"/>
  <c r="EX413"/>
  <c r="HK413"/>
  <c r="Y413"/>
  <c r="HN413"/>
  <c r="L413"/>
  <c r="K413"/>
  <c r="HV413"/>
  <c r="BL413"/>
  <c r="GZ413"/>
  <c r="DV413"/>
  <c r="BD413"/>
  <c r="BT413"/>
  <c r="BE413"/>
  <c r="FW413"/>
  <c r="AY413"/>
  <c r="T413"/>
  <c r="FD413"/>
  <c r="CG413"/>
  <c r="AT413"/>
  <c r="DY413"/>
  <c r="CW413"/>
  <c r="IU413"/>
  <c r="FB413"/>
  <c r="GH413"/>
  <c r="EK413"/>
  <c r="GA413"/>
  <c r="DF413"/>
  <c r="AG413"/>
  <c r="CL413"/>
  <c r="AN413"/>
  <c r="HY413"/>
  <c r="GP413"/>
  <c r="AP413"/>
  <c r="FF413"/>
  <c r="O413"/>
  <c r="AE413"/>
  <c r="DS413"/>
  <c r="AQ413"/>
  <c r="CD413"/>
  <c r="EU413"/>
  <c r="ID413"/>
  <c r="ET413"/>
  <c r="I413"/>
  <c r="CS413"/>
  <c r="GV413"/>
  <c r="BM413"/>
  <c r="BO413"/>
  <c r="IS413"/>
  <c r="EI413"/>
  <c r="BB413"/>
  <c r="CB413"/>
  <c r="AJ413"/>
  <c r="DM413"/>
  <c r="HW422"/>
  <c r="IJ422"/>
  <c r="FX422"/>
  <c r="FL422"/>
  <c r="HF422"/>
  <c r="BR422"/>
  <c r="CF422"/>
  <c r="GR422"/>
  <c r="Q422"/>
  <c r="HJ422"/>
  <c r="FQ422"/>
  <c r="HP422"/>
  <c r="CB422"/>
  <c r="FS422"/>
  <c r="FG422"/>
  <c r="AR422"/>
  <c r="IF422"/>
  <c r="FK422"/>
  <c r="IM422"/>
  <c r="AX422"/>
  <c r="EG422"/>
  <c r="FI422"/>
  <c r="DJ422"/>
  <c r="EK422"/>
  <c r="EZ422"/>
  <c r="BA422"/>
  <c r="Z422"/>
  <c r="HB422"/>
  <c r="FZ422"/>
  <c r="HE422"/>
  <c r="GN422"/>
  <c r="DC422"/>
  <c r="M422"/>
  <c r="AK422"/>
  <c r="AI422"/>
  <c r="EP422"/>
  <c r="AA422"/>
  <c r="BJ422"/>
  <c r="EH422"/>
  <c r="HM422"/>
  <c r="IC422"/>
  <c r="HH422"/>
  <c r="V422"/>
  <c r="ES422"/>
  <c r="CH422"/>
  <c r="DI422"/>
  <c r="CZ422"/>
  <c r="HN422"/>
  <c r="AN422"/>
  <c r="BH422"/>
  <c r="GW422"/>
  <c r="ID422"/>
  <c r="DT422"/>
  <c r="EO422"/>
  <c r="EE422"/>
  <c r="BF422"/>
  <c r="BW422"/>
  <c r="BU422"/>
  <c r="CN422"/>
  <c r="BT422"/>
  <c r="ED422"/>
  <c r="AS422"/>
  <c r="HX422"/>
  <c r="AO422"/>
  <c r="BP422"/>
  <c r="IV422"/>
  <c r="Y422"/>
  <c r="FE422"/>
  <c r="BX422"/>
  <c r="X422"/>
  <c r="AC422"/>
  <c r="EA422"/>
  <c r="DL422"/>
  <c r="DU422"/>
  <c r="FR422"/>
  <c r="ER422"/>
  <c r="G422"/>
  <c r="AG422"/>
  <c r="AM422"/>
  <c r="DQ422"/>
  <c r="EB422"/>
  <c r="AV422"/>
  <c r="T422"/>
  <c r="AQ422"/>
  <c r="GC422"/>
  <c r="GS422"/>
  <c r="BI422"/>
  <c r="AU422"/>
  <c r="GG422"/>
  <c r="FU422"/>
  <c r="AE422"/>
  <c r="CG422"/>
  <c r="CX422"/>
  <c r="CC422"/>
  <c r="IQ422"/>
  <c r="BL422"/>
  <c r="I422"/>
  <c r="DK422"/>
  <c r="BQ422"/>
  <c r="DX422"/>
  <c r="E422"/>
  <c r="GK422"/>
  <c r="CW422"/>
  <c r="DN422"/>
  <c r="DZ422"/>
  <c r="IR422"/>
  <c r="IA422"/>
  <c r="IK422"/>
  <c r="AB422"/>
  <c r="BN422"/>
  <c r="W422"/>
  <c r="CL422"/>
  <c r="DP422"/>
  <c r="CO422"/>
  <c r="K422"/>
  <c r="AJ422"/>
  <c r="HK422"/>
  <c r="AF422"/>
  <c r="N422"/>
  <c r="AP422"/>
  <c r="EY422"/>
  <c r="EC422"/>
  <c r="BK422"/>
  <c r="FW422"/>
  <c r="R422"/>
  <c r="EM422"/>
  <c r="II422"/>
  <c r="AH422"/>
  <c r="FA422"/>
  <c r="BD422"/>
  <c r="IG422"/>
  <c r="J422"/>
  <c r="EV422"/>
  <c r="U422"/>
  <c r="FF422"/>
  <c r="HT422"/>
  <c r="HO422"/>
  <c r="DH422"/>
  <c r="CQ422"/>
  <c r="CP422"/>
  <c r="CU422"/>
  <c r="GB422"/>
  <c r="IU422"/>
  <c r="BY422"/>
  <c r="DF422"/>
  <c r="S422"/>
  <c r="CT422"/>
  <c r="FC422"/>
  <c r="CK422"/>
  <c r="HG422"/>
  <c r="DB422"/>
  <c r="CY422"/>
  <c r="FN422"/>
  <c r="DW422"/>
  <c r="DA422"/>
  <c r="DY422"/>
  <c r="CM422"/>
  <c r="CJ422"/>
  <c r="GJ422"/>
  <c r="HC422"/>
  <c r="BS422"/>
  <c r="EF422"/>
  <c r="AD422"/>
  <c r="GU422"/>
  <c r="CR422"/>
  <c r="BG422"/>
  <c r="GV422"/>
  <c r="L422"/>
  <c r="FV422"/>
  <c r="CD422"/>
  <c r="CV422"/>
  <c r="GH422"/>
  <c r="O422"/>
  <c r="FT422"/>
  <c r="EQ422"/>
  <c r="GX422"/>
  <c r="DR422"/>
  <c r="EL422"/>
  <c r="IL422"/>
  <c r="EJ422"/>
  <c r="GZ422"/>
  <c r="IO422"/>
  <c r="AT422"/>
  <c r="CA422"/>
  <c r="DG422"/>
  <c r="FH422"/>
  <c r="ET422"/>
  <c r="GO422"/>
  <c r="GP422"/>
  <c r="AL422"/>
  <c r="AW422"/>
  <c r="BM422"/>
  <c r="GY422"/>
  <c r="HD422"/>
  <c r="HR422"/>
  <c r="CE422"/>
  <c r="AZ422"/>
  <c r="HY422"/>
  <c r="DD422"/>
  <c r="IB422"/>
  <c r="HQ422"/>
  <c r="BC422"/>
  <c r="HS422"/>
  <c r="IT422"/>
  <c r="GA422"/>
  <c r="HA422"/>
  <c r="HI422"/>
  <c r="IN422"/>
  <c r="GM422"/>
  <c r="GT422"/>
  <c r="HV422"/>
  <c r="FB422"/>
  <c r="FM422"/>
  <c r="IS422"/>
  <c r="BV422"/>
  <c r="FD422"/>
  <c r="IE422"/>
  <c r="FP422"/>
  <c r="EX422"/>
  <c r="EW422"/>
  <c r="GE422"/>
  <c r="FJ422"/>
  <c r="F422"/>
  <c r="P422" s="1"/>
  <c r="C422" s="1"/>
  <c r="FO422"/>
  <c r="GF422"/>
  <c r="DM422"/>
  <c r="DS422"/>
  <c r="BZ422"/>
  <c r="HU422"/>
  <c r="DE422"/>
  <c r="GL422"/>
  <c r="GD422"/>
  <c r="H422"/>
  <c r="BE422"/>
  <c r="HZ422"/>
  <c r="BB422"/>
  <c r="IP422"/>
  <c r="DO422"/>
  <c r="GQ422"/>
  <c r="CS422"/>
  <c r="EU422"/>
  <c r="AY422"/>
  <c r="BO422"/>
  <c r="FY422"/>
  <c r="EN422"/>
  <c r="CI422"/>
  <c r="EI422"/>
  <c r="HL422"/>
  <c r="IH422"/>
  <c r="DV422"/>
  <c r="GI422"/>
  <c r="J383"/>
  <c r="F383"/>
  <c r="E383"/>
  <c r="M383"/>
  <c r="G383"/>
  <c r="N383"/>
  <c r="I383"/>
  <c r="O383"/>
  <c r="L383"/>
  <c r="H383"/>
  <c r="K383"/>
  <c r="HJ406"/>
  <c r="AW406"/>
  <c r="CR406"/>
  <c r="BA406"/>
  <c r="CS406"/>
  <c r="DW406"/>
  <c r="EX406"/>
  <c r="FF406"/>
  <c r="AK406"/>
  <c r="IN406"/>
  <c r="HS406"/>
  <c r="AG406"/>
  <c r="GZ406"/>
  <c r="R406"/>
  <c r="IK406"/>
  <c r="BO406"/>
  <c r="IH406"/>
  <c r="Q406"/>
  <c r="CF406"/>
  <c r="IE406"/>
  <c r="BN406"/>
  <c r="GP406"/>
  <c r="HU406"/>
  <c r="EN406"/>
  <c r="AX406"/>
  <c r="FO406"/>
  <c r="EW406"/>
  <c r="FB406"/>
  <c r="HY406"/>
  <c r="AC406"/>
  <c r="CD406"/>
  <c r="GS406"/>
  <c r="N406"/>
  <c r="DL406"/>
  <c r="HX406"/>
  <c r="HP406"/>
  <c r="DX406"/>
  <c r="DF406"/>
  <c r="CI406"/>
  <c r="DS406"/>
  <c r="EE406"/>
  <c r="AH406"/>
  <c r="IQ406"/>
  <c r="BC406"/>
  <c r="EK406"/>
  <c r="DK406"/>
  <c r="S406"/>
  <c r="AR406"/>
  <c r="EZ406"/>
  <c r="FM406"/>
  <c r="GE406"/>
  <c r="I406"/>
  <c r="DJ406"/>
  <c r="CJ406"/>
  <c r="IC406"/>
  <c r="AQ406"/>
  <c r="BE406"/>
  <c r="U406"/>
  <c r="FR406"/>
  <c r="HT406"/>
  <c r="HE406"/>
  <c r="HM406"/>
  <c r="BQ406"/>
  <c r="GQ406"/>
  <c r="BM406"/>
  <c r="O406"/>
  <c r="DZ406"/>
  <c r="FH406"/>
  <c r="W406"/>
  <c r="AF406"/>
  <c r="IB406"/>
  <c r="BI406"/>
  <c r="EI406"/>
  <c r="FT406"/>
  <c r="GD406"/>
  <c r="AT406"/>
  <c r="DP406"/>
  <c r="HA406"/>
  <c r="BG406"/>
  <c r="CP406"/>
  <c r="BX406"/>
  <c r="EA406"/>
  <c r="HG406"/>
  <c r="CO406"/>
  <c r="BY406"/>
  <c r="CW406"/>
  <c r="BV406"/>
  <c r="EG406"/>
  <c r="M406"/>
  <c r="AZ406"/>
  <c r="CQ406"/>
  <c r="HH406"/>
  <c r="EB406"/>
  <c r="HR406"/>
  <c r="GX406"/>
  <c r="FD406"/>
  <c r="DI406"/>
  <c r="DY406"/>
  <c r="HL406"/>
  <c r="DR406"/>
  <c r="HZ406"/>
  <c r="GU406"/>
  <c r="CN406"/>
  <c r="IV406"/>
  <c r="GO406"/>
  <c r="BS406"/>
  <c r="BP406"/>
  <c r="EL406"/>
  <c r="CK406"/>
  <c r="GK406"/>
  <c r="CM406"/>
  <c r="AA406"/>
  <c r="ES406"/>
  <c r="GM406"/>
  <c r="HW406"/>
  <c r="ET406"/>
  <c r="FU406"/>
  <c r="V406"/>
  <c r="G406"/>
  <c r="IA406"/>
  <c r="FW406"/>
  <c r="CY406"/>
  <c r="HD406"/>
  <c r="GN406"/>
  <c r="BD406"/>
  <c r="FC406"/>
  <c r="GC406"/>
  <c r="HO406"/>
  <c r="CH406"/>
  <c r="DH406"/>
  <c r="AO406"/>
  <c r="H406"/>
  <c r="GV406"/>
  <c r="DE406"/>
  <c r="HK406"/>
  <c r="ID406"/>
  <c r="GJ406"/>
  <c r="EF406"/>
  <c r="AD406"/>
  <c r="DV406"/>
  <c r="IO406"/>
  <c r="ED406"/>
  <c r="Y406"/>
  <c r="CZ406"/>
  <c r="GB406"/>
  <c r="EH406"/>
  <c r="IM406"/>
  <c r="GI406"/>
  <c r="EJ406"/>
  <c r="BZ406"/>
  <c r="GA406"/>
  <c r="FA406"/>
  <c r="CT406"/>
  <c r="AE406"/>
  <c r="FE406"/>
  <c r="FY406"/>
  <c r="DB406"/>
  <c r="BR406"/>
  <c r="CV406"/>
  <c r="AL406"/>
  <c r="GR406"/>
  <c r="FK406"/>
  <c r="FQ406"/>
  <c r="L406"/>
  <c r="K406"/>
  <c r="CB406"/>
  <c r="CE406"/>
  <c r="DT406"/>
  <c r="GW406"/>
  <c r="DG406"/>
  <c r="HF406"/>
  <c r="DO406"/>
  <c r="AP406"/>
  <c r="FI406"/>
  <c r="CX406"/>
  <c r="HQ406"/>
  <c r="FN406"/>
  <c r="AM406"/>
  <c r="IR406"/>
  <c r="FP406"/>
  <c r="BK406"/>
  <c r="HV406"/>
  <c r="BB406"/>
  <c r="FJ406"/>
  <c r="FX406"/>
  <c r="IL406"/>
  <c r="DD406"/>
  <c r="DN406"/>
  <c r="EO406"/>
  <c r="DQ406"/>
  <c r="IS406"/>
  <c r="E406"/>
  <c r="HN406"/>
  <c r="DA406"/>
  <c r="EU406"/>
  <c r="CU406"/>
  <c r="BW406"/>
  <c r="CL406"/>
  <c r="AB406"/>
  <c r="HI406"/>
  <c r="J406"/>
  <c r="AJ406"/>
  <c r="AU406"/>
  <c r="F406"/>
  <c r="HC406"/>
  <c r="EQ406"/>
  <c r="II406"/>
  <c r="FS406"/>
  <c r="BH406"/>
  <c r="IP406"/>
  <c r="BJ406"/>
  <c r="BT406"/>
  <c r="EY406"/>
  <c r="DC406"/>
  <c r="DM406"/>
  <c r="FV406"/>
  <c r="BL406"/>
  <c r="GG406"/>
  <c r="AI406"/>
  <c r="EP406"/>
  <c r="CA406"/>
  <c r="IU406"/>
  <c r="IF406"/>
  <c r="HB406"/>
  <c r="BF406"/>
  <c r="BU406"/>
  <c r="GT406"/>
  <c r="T406"/>
  <c r="ER406"/>
  <c r="GY406"/>
  <c r="AV406"/>
  <c r="GH406"/>
  <c r="IT406"/>
  <c r="GL406"/>
  <c r="AS406"/>
  <c r="X406"/>
  <c r="EV406"/>
  <c r="AN406"/>
  <c r="IJ406"/>
  <c r="DU406"/>
  <c r="Z406"/>
  <c r="GF406"/>
  <c r="CC406"/>
  <c r="EM406"/>
  <c r="FG406"/>
  <c r="FZ406"/>
  <c r="EC406"/>
  <c r="IG406"/>
  <c r="AY406"/>
  <c r="FL406"/>
  <c r="CG406"/>
  <c r="ES385"/>
  <c r="GY385"/>
  <c r="BD385"/>
  <c r="AK385"/>
  <c r="BN385"/>
  <c r="HB385"/>
  <c r="HX385"/>
  <c r="BK385"/>
  <c r="AY385"/>
  <c r="IF385"/>
  <c r="AV385"/>
  <c r="HZ385"/>
  <c r="EC385"/>
  <c r="CD385"/>
  <c r="HF385"/>
  <c r="AU385"/>
  <c r="GJ385"/>
  <c r="GR385"/>
  <c r="AI385"/>
  <c r="FX385"/>
  <c r="DK385"/>
  <c r="HK385"/>
  <c r="G385"/>
  <c r="GA385"/>
  <c r="FP385"/>
  <c r="FA385"/>
  <c r="IB385"/>
  <c r="BI385"/>
  <c r="FZ385"/>
  <c r="GL385"/>
  <c r="Y385"/>
  <c r="FK385"/>
  <c r="AO385"/>
  <c r="BF385"/>
  <c r="FS385"/>
  <c r="GP385"/>
  <c r="EK385"/>
  <c r="EJ385"/>
  <c r="X385"/>
  <c r="FM385"/>
  <c r="HO385"/>
  <c r="DE385"/>
  <c r="BW385"/>
  <c r="DR385"/>
  <c r="GC385"/>
  <c r="DX385"/>
  <c r="H385"/>
  <c r="BO385"/>
  <c r="BM385"/>
  <c r="DH385"/>
  <c r="GV385"/>
  <c r="GK385"/>
  <c r="FT385"/>
  <c r="DM385"/>
  <c r="DW385"/>
  <c r="HW385"/>
  <c r="AG385"/>
  <c r="ER385"/>
  <c r="AC385"/>
  <c r="GF385"/>
  <c r="FY385"/>
  <c r="EA385"/>
  <c r="AH385"/>
  <c r="CB385"/>
  <c r="GD385"/>
  <c r="CQ385"/>
  <c r="EY385"/>
  <c r="EU385"/>
  <c r="CE385"/>
  <c r="DF385"/>
  <c r="CY385"/>
  <c r="BR385"/>
  <c r="GE385"/>
  <c r="BH385"/>
  <c r="AM385"/>
  <c r="FW385"/>
  <c r="AW385"/>
  <c r="R385"/>
  <c r="IA385"/>
  <c r="S385"/>
  <c r="ET385"/>
  <c r="CA385"/>
  <c r="BC385"/>
  <c r="HV385"/>
  <c r="BX385"/>
  <c r="GB385"/>
  <c r="EF385"/>
  <c r="FL385"/>
  <c r="BL385"/>
  <c r="HQ385"/>
  <c r="DJ385"/>
  <c r="V385"/>
  <c r="IU385"/>
  <c r="IJ385"/>
  <c r="BJ385"/>
  <c r="J385"/>
  <c r="AN385"/>
  <c r="CU385"/>
  <c r="FC385"/>
  <c r="GW385"/>
  <c r="EG385"/>
  <c r="EW385"/>
  <c r="DN385"/>
  <c r="CG385"/>
  <c r="GX385"/>
  <c r="AR385"/>
  <c r="IS385"/>
  <c r="DQ385"/>
  <c r="CK385"/>
  <c r="FO385"/>
  <c r="ED385"/>
  <c r="EH385"/>
  <c r="AE385"/>
  <c r="AX385"/>
  <c r="W385"/>
  <c r="BT385"/>
  <c r="L385"/>
  <c r="DT385"/>
  <c r="DU385"/>
  <c r="I385"/>
  <c r="O385"/>
  <c r="DG385"/>
  <c r="IN385"/>
  <c r="AD385"/>
  <c r="E385"/>
  <c r="IP385"/>
  <c r="IO385"/>
  <c r="HE385"/>
  <c r="HG385"/>
  <c r="GM385"/>
  <c r="CZ385"/>
  <c r="F385"/>
  <c r="IE385"/>
  <c r="BE385"/>
  <c r="AF385"/>
  <c r="IQ385"/>
  <c r="CT385"/>
  <c r="BV385"/>
  <c r="IC385"/>
  <c r="AS385"/>
  <c r="DS385"/>
  <c r="HM385"/>
  <c r="U385"/>
  <c r="IL385"/>
  <c r="AT385"/>
  <c r="HY385"/>
  <c r="CH385"/>
  <c r="BB385"/>
  <c r="HL385"/>
  <c r="FG385"/>
  <c r="FQ385"/>
  <c r="IT385"/>
  <c r="GT385"/>
  <c r="FJ385"/>
  <c r="AB385"/>
  <c r="GH385"/>
  <c r="FF385"/>
  <c r="GI385"/>
  <c r="FN385"/>
  <c r="EL385"/>
  <c r="CN385"/>
  <c r="DL385"/>
  <c r="HI385"/>
  <c r="AQ385"/>
  <c r="HA385"/>
  <c r="AZ385"/>
  <c r="HU385"/>
  <c r="DA385"/>
  <c r="Z385"/>
  <c r="DB385"/>
  <c r="CF385"/>
  <c r="HT385"/>
  <c r="HR385"/>
  <c r="EQ385"/>
  <c r="BU385"/>
  <c r="FV385"/>
  <c r="T385"/>
  <c r="DV385"/>
  <c r="CM385"/>
  <c r="CX385"/>
  <c r="GU385"/>
  <c r="GG385"/>
  <c r="CO385"/>
  <c r="EV385"/>
  <c r="FR385"/>
  <c r="DC385"/>
  <c r="EE385"/>
  <c r="HJ385"/>
  <c r="FB385"/>
  <c r="HD385"/>
  <c r="IH385"/>
  <c r="CC385"/>
  <c r="IV385"/>
  <c r="EN385"/>
  <c r="CP385"/>
  <c r="GO385"/>
  <c r="FD385"/>
  <c r="BA385"/>
  <c r="AJ385"/>
  <c r="CL385"/>
  <c r="DZ385"/>
  <c r="DI385"/>
  <c r="CS385"/>
  <c r="GN385"/>
  <c r="EZ385"/>
  <c r="IM385"/>
  <c r="BZ385"/>
  <c r="ID385"/>
  <c r="II385"/>
  <c r="EM385"/>
  <c r="DP385"/>
  <c r="DO385"/>
  <c r="IG385"/>
  <c r="K385"/>
  <c r="EB385"/>
  <c r="BS385"/>
  <c r="AP385"/>
  <c r="N385"/>
  <c r="FI385"/>
  <c r="CR385"/>
  <c r="BG385"/>
  <c r="Q385"/>
  <c r="IR385"/>
  <c r="HH385"/>
  <c r="EX385"/>
  <c r="BP385"/>
  <c r="DY385"/>
  <c r="HN385"/>
  <c r="CJ385"/>
  <c r="FH385"/>
  <c r="AA385"/>
  <c r="FE385"/>
  <c r="CV385"/>
  <c r="EO385"/>
  <c r="EI385"/>
  <c r="M385"/>
  <c r="HC385"/>
  <c r="EP385"/>
  <c r="AL385"/>
  <c r="CW385"/>
  <c r="BY385"/>
  <c r="GZ385"/>
  <c r="GQ385"/>
  <c r="HS385"/>
  <c r="DD385"/>
  <c r="FU385"/>
  <c r="GS385"/>
  <c r="HP385"/>
  <c r="IK385"/>
  <c r="CI385"/>
  <c r="BQ385"/>
  <c r="FC405"/>
  <c r="BG405"/>
  <c r="IR405"/>
  <c r="EY405"/>
  <c r="DF405"/>
  <c r="DS405"/>
  <c r="FR405"/>
  <c r="FS405"/>
  <c r="BY405"/>
  <c r="DD405"/>
  <c r="BE405"/>
  <c r="CP405"/>
  <c r="BS405"/>
  <c r="IF405"/>
  <c r="GI405"/>
  <c r="BI405"/>
  <c r="CZ405"/>
  <c r="EM405"/>
  <c r="HQ405"/>
  <c r="EP405"/>
  <c r="EW405"/>
  <c r="G405"/>
  <c r="GV405"/>
  <c r="BW405"/>
  <c r="CT405"/>
  <c r="FF405"/>
  <c r="CN405"/>
  <c r="CF405"/>
  <c r="GB405"/>
  <c r="HO405"/>
  <c r="DB405"/>
  <c r="FG405"/>
  <c r="DH405"/>
  <c r="FN405"/>
  <c r="BP405"/>
  <c r="FM405"/>
  <c r="FV405"/>
  <c r="N405"/>
  <c r="HB405"/>
  <c r="IH405"/>
  <c r="HW405"/>
  <c r="CI405"/>
  <c r="GP405"/>
  <c r="ID405"/>
  <c r="IE405"/>
  <c r="AQ405"/>
  <c r="HH405"/>
  <c r="AO405"/>
  <c r="EO405"/>
  <c r="FP405"/>
  <c r="BH405"/>
  <c r="CH405"/>
  <c r="II405"/>
  <c r="CD405"/>
  <c r="EF405"/>
  <c r="AY405"/>
  <c r="IT405"/>
  <c r="EV405"/>
  <c r="GM405"/>
  <c r="DC405"/>
  <c r="HZ405"/>
  <c r="IJ405"/>
  <c r="GD405"/>
  <c r="FH405"/>
  <c r="GR405"/>
  <c r="GA405"/>
  <c r="BR405"/>
  <c r="CJ405"/>
  <c r="EZ405"/>
  <c r="AH405"/>
  <c r="AN405"/>
  <c r="BJ405"/>
  <c r="BA405"/>
  <c r="EK405"/>
  <c r="T405"/>
  <c r="IC405"/>
  <c r="BC405"/>
  <c r="BB405"/>
  <c r="AX405"/>
  <c r="GL405"/>
  <c r="BF405"/>
  <c r="GO405"/>
  <c r="CX405"/>
  <c r="EA405"/>
  <c r="GY405"/>
  <c r="DP405"/>
  <c r="CV405"/>
  <c r="FW405"/>
  <c r="AI405"/>
  <c r="IS405"/>
  <c r="GU405"/>
  <c r="E405"/>
  <c r="AE405"/>
  <c r="HC405"/>
  <c r="Y405"/>
  <c r="J405"/>
  <c r="HV405"/>
  <c r="GQ405"/>
  <c r="FL405"/>
  <c r="M405"/>
  <c r="AM405"/>
  <c r="BM405"/>
  <c r="GZ405"/>
  <c r="AS405"/>
  <c r="CY405"/>
  <c r="DV405"/>
  <c r="ET405"/>
  <c r="GS405"/>
  <c r="GJ405"/>
  <c r="AD405"/>
  <c r="FZ405"/>
  <c r="AJ405"/>
  <c r="FB405"/>
  <c r="CW405"/>
  <c r="EL405"/>
  <c r="HE405"/>
  <c r="HX405"/>
  <c r="HJ405"/>
  <c r="EB405"/>
  <c r="EQ405"/>
  <c r="AG405"/>
  <c r="AP405"/>
  <c r="IB405"/>
  <c r="CU405"/>
  <c r="CQ405"/>
  <c r="H405"/>
  <c r="AC405"/>
  <c r="BL405"/>
  <c r="I405"/>
  <c r="DK405"/>
  <c r="HD405"/>
  <c r="GF405"/>
  <c r="IO405"/>
  <c r="CO405"/>
  <c r="AA405"/>
  <c r="CE405"/>
  <c r="F405"/>
  <c r="EE405"/>
  <c r="HF405"/>
  <c r="IU405"/>
  <c r="BD405"/>
  <c r="Q405"/>
  <c r="IV405"/>
  <c r="HK405"/>
  <c r="W405"/>
  <c r="HP405"/>
  <c r="FO405"/>
  <c r="DN405"/>
  <c r="U405"/>
  <c r="EH405"/>
  <c r="GC405"/>
  <c r="CK405"/>
  <c r="FQ405"/>
  <c r="FE405"/>
  <c r="GX405"/>
  <c r="FY405"/>
  <c r="BN405"/>
  <c r="GG405"/>
  <c r="DM405"/>
  <c r="DI405"/>
  <c r="BU405"/>
  <c r="CS405"/>
  <c r="HS405"/>
  <c r="BZ405"/>
  <c r="FT405"/>
  <c r="HG405"/>
  <c r="CM405"/>
  <c r="HL405"/>
  <c r="HT405"/>
  <c r="DQ405"/>
  <c r="HA405"/>
  <c r="ED405"/>
  <c r="EC405"/>
  <c r="AF405"/>
  <c r="CG405"/>
  <c r="DG405"/>
  <c r="HI405"/>
  <c r="BK405"/>
  <c r="GT405"/>
  <c r="HR405"/>
  <c r="V405"/>
  <c r="ES405"/>
  <c r="AV405"/>
  <c r="ER405"/>
  <c r="DE405"/>
  <c r="DJ405"/>
  <c r="HM405"/>
  <c r="IL405"/>
  <c r="AU405"/>
  <c r="DR405"/>
  <c r="EN405"/>
  <c r="GN405"/>
  <c r="EU405"/>
  <c r="CA405"/>
  <c r="GK405"/>
  <c r="DO405"/>
  <c r="FA405"/>
  <c r="IM405"/>
  <c r="FI405"/>
  <c r="CB405"/>
  <c r="FU405"/>
  <c r="AL405"/>
  <c r="S405"/>
  <c r="GW405"/>
  <c r="IG405"/>
  <c r="EX405"/>
  <c r="FK405"/>
  <c r="BQ405"/>
  <c r="GH405"/>
  <c r="DW405"/>
  <c r="AB405"/>
  <c r="DL405"/>
  <c r="IK405"/>
  <c r="DZ405"/>
  <c r="CR405"/>
  <c r="CL405"/>
  <c r="EJ405"/>
  <c r="O405"/>
  <c r="DT405"/>
  <c r="BT405"/>
  <c r="IQ405"/>
  <c r="DX405"/>
  <c r="BO405"/>
  <c r="AT405"/>
  <c r="HY405"/>
  <c r="AR405"/>
  <c r="FJ405"/>
  <c r="IN405"/>
  <c r="EI405"/>
  <c r="IA405"/>
  <c r="EG405"/>
  <c r="X405"/>
  <c r="CC405"/>
  <c r="AZ405"/>
  <c r="DY405"/>
  <c r="FX405"/>
  <c r="IP405"/>
  <c r="L405"/>
  <c r="HU405"/>
  <c r="GE405"/>
  <c r="HN405"/>
  <c r="DA405"/>
  <c r="K405"/>
  <c r="BX405"/>
  <c r="AK405"/>
  <c r="Z405"/>
  <c r="FD405"/>
  <c r="AW405"/>
  <c r="R405"/>
  <c r="BV405"/>
  <c r="DU405"/>
  <c r="BZ420"/>
  <c r="DA420"/>
  <c r="AV420"/>
  <c r="DT420"/>
  <c r="GN420"/>
  <c r="G420"/>
  <c r="HT420"/>
  <c r="BH420"/>
  <c r="DH420"/>
  <c r="HI420"/>
  <c r="EK420"/>
  <c r="CA420"/>
  <c r="IF420"/>
  <c r="AM420"/>
  <c r="BC420"/>
  <c r="HW420"/>
  <c r="CQ420"/>
  <c r="HK420"/>
  <c r="AA420"/>
  <c r="FY420"/>
  <c r="DS420"/>
  <c r="DZ420"/>
  <c r="BY420"/>
  <c r="CJ420"/>
  <c r="GL420"/>
  <c r="AZ420"/>
  <c r="GU420"/>
  <c r="V420"/>
  <c r="IE420"/>
  <c r="CE420"/>
  <c r="AJ420"/>
  <c r="AF420"/>
  <c r="GG420"/>
  <c r="R420"/>
  <c r="HD420"/>
  <c r="EX420"/>
  <c r="ET420"/>
  <c r="FV420"/>
  <c r="Z420"/>
  <c r="AT420"/>
  <c r="AI420"/>
  <c r="E420"/>
  <c r="EB420"/>
  <c r="IQ420"/>
  <c r="CN420"/>
  <c r="HM420"/>
  <c r="AN420"/>
  <c r="CR420"/>
  <c r="J420"/>
  <c r="AK420"/>
  <c r="HP420"/>
  <c r="HO420"/>
  <c r="BE420"/>
  <c r="GM420"/>
  <c r="EO420"/>
  <c r="BN420"/>
  <c r="AP420"/>
  <c r="HB420"/>
  <c r="FZ420"/>
  <c r="IK420"/>
  <c r="AU420"/>
  <c r="IH420"/>
  <c r="DW420"/>
  <c r="BQ420"/>
  <c r="DD420"/>
  <c r="DI420"/>
  <c r="HG420"/>
  <c r="DE420"/>
  <c r="HF420"/>
  <c r="U420"/>
  <c r="BM420"/>
  <c r="FG420"/>
  <c r="HL420"/>
  <c r="GY420"/>
  <c r="FU420"/>
  <c r="Y420"/>
  <c r="EW420"/>
  <c r="GC420"/>
  <c r="AD420"/>
  <c r="FH420"/>
  <c r="GS420"/>
  <c r="HH420"/>
  <c r="FA420"/>
  <c r="CB420"/>
  <c r="FL420"/>
  <c r="GI420"/>
  <c r="BS420"/>
  <c r="CC420"/>
  <c r="IM420"/>
  <c r="BG420"/>
  <c r="I420"/>
  <c r="ES420"/>
  <c r="FJ420"/>
  <c r="FQ420"/>
  <c r="BV420"/>
  <c r="EZ420"/>
  <c r="BW420"/>
  <c r="GB420"/>
  <c r="DG420"/>
  <c r="CH420"/>
  <c r="FP420"/>
  <c r="EI420"/>
  <c r="DC420"/>
  <c r="AS420"/>
  <c r="L420"/>
  <c r="HR420"/>
  <c r="M420"/>
  <c r="GA420"/>
  <c r="ED420"/>
  <c r="HA420"/>
  <c r="GE420"/>
  <c r="T420"/>
  <c r="EL420"/>
  <c r="S420"/>
  <c r="BF420"/>
  <c r="AL420"/>
  <c r="FB420"/>
  <c r="DP420"/>
  <c r="BO420"/>
  <c r="W420"/>
  <c r="IB420"/>
  <c r="EG420"/>
  <c r="HC420"/>
  <c r="IP420"/>
  <c r="O420"/>
  <c r="IU420"/>
  <c r="HJ420"/>
  <c r="CU420"/>
  <c r="HX420"/>
  <c r="DM420"/>
  <c r="GD420"/>
  <c r="BX420"/>
  <c r="ER420"/>
  <c r="BA420"/>
  <c r="IO420"/>
  <c r="AY420"/>
  <c r="GR420"/>
  <c r="GV420"/>
  <c r="EU420"/>
  <c r="AQ420"/>
  <c r="BK420"/>
  <c r="HV420"/>
  <c r="IV420"/>
  <c r="AG420"/>
  <c r="IA420"/>
  <c r="CS420"/>
  <c r="FT420"/>
  <c r="DU420"/>
  <c r="EV420"/>
  <c r="EQ420"/>
  <c r="CF420"/>
  <c r="HZ420"/>
  <c r="CI420"/>
  <c r="DL420"/>
  <c r="CL420"/>
  <c r="EE420"/>
  <c r="DN420"/>
  <c r="CK420"/>
  <c r="EP420"/>
  <c r="EH420"/>
  <c r="DO420"/>
  <c r="IS420"/>
  <c r="CW420"/>
  <c r="FI420"/>
  <c r="AR420"/>
  <c r="FK420"/>
  <c r="FS420"/>
  <c r="BL420"/>
  <c r="HE420"/>
  <c r="BI420"/>
  <c r="HU420"/>
  <c r="EJ420"/>
  <c r="BB420"/>
  <c r="BT420"/>
  <c r="FX420"/>
  <c r="IL420"/>
  <c r="FD420"/>
  <c r="GK420"/>
  <c r="AC420"/>
  <c r="CX420"/>
  <c r="FF420"/>
  <c r="IC420"/>
  <c r="GP420"/>
  <c r="II420"/>
  <c r="AO420"/>
  <c r="GX420"/>
  <c r="FE420"/>
  <c r="ID420"/>
  <c r="CG420"/>
  <c r="HN420"/>
  <c r="IJ420"/>
  <c r="CV420"/>
  <c r="EY420"/>
  <c r="DV420"/>
  <c r="FR420"/>
  <c r="EC420"/>
  <c r="IT420"/>
  <c r="CP420"/>
  <c r="DY420"/>
  <c r="EN420"/>
  <c r="CO420"/>
  <c r="EF420"/>
  <c r="BP420"/>
  <c r="GJ420"/>
  <c r="GQ420"/>
  <c r="DJ420"/>
  <c r="DQ420"/>
  <c r="IG420"/>
  <c r="HS420"/>
  <c r="K420"/>
  <c r="BJ420"/>
  <c r="AE420"/>
  <c r="N420"/>
  <c r="GF420"/>
  <c r="FM420"/>
  <c r="GT420"/>
  <c r="DK420"/>
  <c r="HQ420"/>
  <c r="DF420"/>
  <c r="AX420"/>
  <c r="GO420"/>
  <c r="AB420"/>
  <c r="GH420"/>
  <c r="F420"/>
  <c r="EA420"/>
  <c r="IN420"/>
  <c r="CD420"/>
  <c r="DX420"/>
  <c r="H420"/>
  <c r="BU420"/>
  <c r="CT420"/>
  <c r="AH420"/>
  <c r="GZ420"/>
  <c r="FW420"/>
  <c r="Q420"/>
  <c r="EM420"/>
  <c r="FO420"/>
  <c r="FC420"/>
  <c r="FN420"/>
  <c r="BD420"/>
  <c r="DR420"/>
  <c r="HY420"/>
  <c r="BR420"/>
  <c r="AW420"/>
  <c r="CZ420"/>
  <c r="CM420"/>
  <c r="GW420"/>
  <c r="CY420"/>
  <c r="X420"/>
  <c r="IR420"/>
  <c r="DB420"/>
  <c r="EK403"/>
  <c r="IL403"/>
  <c r="CQ403"/>
  <c r="HQ403"/>
  <c r="BR403"/>
  <c r="AP403"/>
  <c r="HK403"/>
  <c r="AA403"/>
  <c r="HU403"/>
  <c r="FF403"/>
  <c r="BS403"/>
  <c r="FN403"/>
  <c r="DI403"/>
  <c r="BT403"/>
  <c r="GO403"/>
  <c r="CZ403"/>
  <c r="GP403"/>
  <c r="BW403"/>
  <c r="EW403"/>
  <c r="AI403"/>
  <c r="DW403"/>
  <c r="DG403"/>
  <c r="X403"/>
  <c r="BV403"/>
  <c r="EQ403"/>
  <c r="DY403"/>
  <c r="FX403"/>
  <c r="HI403"/>
  <c r="FI403"/>
  <c r="DF403"/>
  <c r="CD403"/>
  <c r="GM403"/>
  <c r="IH403"/>
  <c r="BD403"/>
  <c r="BE403"/>
  <c r="EV403"/>
  <c r="EI403"/>
  <c r="DA403"/>
  <c r="S403"/>
  <c r="FQ403"/>
  <c r="V403"/>
  <c r="GC403"/>
  <c r="EJ403"/>
  <c r="W403"/>
  <c r="CI403"/>
  <c r="AV403"/>
  <c r="DT403"/>
  <c r="Q403"/>
  <c r="Y403"/>
  <c r="EL403"/>
  <c r="CY403"/>
  <c r="BA403"/>
  <c r="CO403"/>
  <c r="DL403"/>
  <c r="GL403"/>
  <c r="IV403"/>
  <c r="DD403"/>
  <c r="HC403"/>
  <c r="FT403"/>
  <c r="ID403"/>
  <c r="FV403"/>
  <c r="H403"/>
  <c r="FE403"/>
  <c r="GY403"/>
  <c r="AX403"/>
  <c r="GZ403"/>
  <c r="FY403"/>
  <c r="DJ403"/>
  <c r="HO403"/>
  <c r="HD403"/>
  <c r="Z403"/>
  <c r="EB403"/>
  <c r="AF403"/>
  <c r="GW403"/>
  <c r="GR403"/>
  <c r="HG403"/>
  <c r="J403"/>
  <c r="IF403"/>
  <c r="AY403"/>
  <c r="BF403"/>
  <c r="EZ403"/>
  <c r="AS403"/>
  <c r="AW403"/>
  <c r="CV403"/>
  <c r="DN403"/>
  <c r="DZ403"/>
  <c r="DO403"/>
  <c r="FJ403"/>
  <c r="IE403"/>
  <c r="BX403"/>
  <c r="CF403"/>
  <c r="AL403"/>
  <c r="GD403"/>
  <c r="BQ403"/>
  <c r="AD403"/>
  <c r="IN403"/>
  <c r="IM403"/>
  <c r="IK403"/>
  <c r="FA403"/>
  <c r="GJ403"/>
  <c r="HP403"/>
  <c r="HM403"/>
  <c r="FR403"/>
  <c r="AZ403"/>
  <c r="HF403"/>
  <c r="HZ403"/>
  <c r="FW403"/>
  <c r="HT403"/>
  <c r="BP403"/>
  <c r="AU403"/>
  <c r="GK403"/>
  <c r="CR403"/>
  <c r="G403"/>
  <c r="CM403"/>
  <c r="FP403"/>
  <c r="EX403"/>
  <c r="EN403"/>
  <c r="HE403"/>
  <c r="DC403"/>
  <c r="DX403"/>
  <c r="GG403"/>
  <c r="HW403"/>
  <c r="HA403"/>
  <c r="EH403"/>
  <c r="CK403"/>
  <c r="AH403"/>
  <c r="EE403"/>
  <c r="CH403"/>
  <c r="BJ403"/>
  <c r="BM403"/>
  <c r="EM403"/>
  <c r="BG403"/>
  <c r="GT403"/>
  <c r="AT403"/>
  <c r="BI403"/>
  <c r="CT403"/>
  <c r="IP403"/>
  <c r="CA403"/>
  <c r="FU403"/>
  <c r="DK403"/>
  <c r="CW403"/>
  <c r="BU403"/>
  <c r="AM403"/>
  <c r="IG403"/>
  <c r="ES403"/>
  <c r="IU403"/>
  <c r="FZ403"/>
  <c r="CB403"/>
  <c r="T403"/>
  <c r="HN403"/>
  <c r="IJ403"/>
  <c r="BK403"/>
  <c r="HL403"/>
  <c r="FM403"/>
  <c r="CC403"/>
  <c r="GX403"/>
  <c r="HJ403"/>
  <c r="CS403"/>
  <c r="CL403"/>
  <c r="AC403"/>
  <c r="IC403"/>
  <c r="FO403"/>
  <c r="DS403"/>
  <c r="HS403"/>
  <c r="ET403"/>
  <c r="AB403"/>
  <c r="AG403"/>
  <c r="GS403"/>
  <c r="CN403"/>
  <c r="GI403"/>
  <c r="AN403"/>
  <c r="GN403"/>
  <c r="IA403"/>
  <c r="GF403"/>
  <c r="DM403"/>
  <c r="IQ403"/>
  <c r="FK403"/>
  <c r="DQ403"/>
  <c r="EG403"/>
  <c r="IR403"/>
  <c r="BZ403"/>
  <c r="EU403"/>
  <c r="GQ403"/>
  <c r="FH403"/>
  <c r="BN403"/>
  <c r="HR403"/>
  <c r="IB403"/>
  <c r="U403"/>
  <c r="HX403"/>
  <c r="DB403"/>
  <c r="DU403"/>
  <c r="I403"/>
  <c r="CX403"/>
  <c r="IT403"/>
  <c r="GA403"/>
  <c r="AJ403"/>
  <c r="CJ403"/>
  <c r="M403"/>
  <c r="EO403"/>
  <c r="DH403"/>
  <c r="F403"/>
  <c r="BL403"/>
  <c r="AO403"/>
  <c r="O403"/>
  <c r="FG403"/>
  <c r="BC403"/>
  <c r="DP403"/>
  <c r="CG403"/>
  <c r="N403"/>
  <c r="FL403"/>
  <c r="EY403"/>
  <c r="HB403"/>
  <c r="BY403"/>
  <c r="IO403"/>
  <c r="BO403"/>
  <c r="FB403"/>
  <c r="HH403"/>
  <c r="EP403"/>
  <c r="DE403"/>
  <c r="HV403"/>
  <c r="BH403"/>
  <c r="CE403"/>
  <c r="GH403"/>
  <c r="CP403"/>
  <c r="FS403"/>
  <c r="IS403"/>
  <c r="L403"/>
  <c r="AE403"/>
  <c r="FC403"/>
  <c r="K403"/>
  <c r="II403"/>
  <c r="GB403"/>
  <c r="GU403"/>
  <c r="HY403"/>
  <c r="ED403"/>
  <c r="ER403"/>
  <c r="DV403"/>
  <c r="CU403"/>
  <c r="AK403"/>
  <c r="BB403"/>
  <c r="EA403"/>
  <c r="EC403"/>
  <c r="E403"/>
  <c r="EF403"/>
  <c r="AR403"/>
  <c r="AQ403"/>
  <c r="FD403"/>
  <c r="R403"/>
  <c r="GE403"/>
  <c r="DR403"/>
  <c r="GV403"/>
  <c r="G401"/>
  <c r="IJ401"/>
  <c r="BC401"/>
  <c r="IV401"/>
  <c r="FH401"/>
  <c r="HW401"/>
  <c r="HA401"/>
  <c r="CT401"/>
  <c r="BX401"/>
  <c r="DE401"/>
  <c r="BE401"/>
  <c r="IO401"/>
  <c r="BB401"/>
  <c r="HP401"/>
  <c r="GL401"/>
  <c r="IK401"/>
  <c r="IM401"/>
  <c r="GA401"/>
  <c r="GB401"/>
  <c r="IQ401"/>
  <c r="DS401"/>
  <c r="CF401"/>
  <c r="EM401"/>
  <c r="EA401"/>
  <c r="AI401"/>
  <c r="HB401"/>
  <c r="BI401"/>
  <c r="CH401"/>
  <c r="AB401"/>
  <c r="Y401"/>
  <c r="FG401"/>
  <c r="EW401"/>
  <c r="DL401"/>
  <c r="AH401"/>
  <c r="AJ401"/>
  <c r="FR401"/>
  <c r="DV401"/>
  <c r="CZ401"/>
  <c r="HJ401"/>
  <c r="DF401"/>
  <c r="DJ401"/>
  <c r="AA401"/>
  <c r="FT401"/>
  <c r="ES401"/>
  <c r="CL401"/>
  <c r="II401"/>
  <c r="AG401"/>
  <c r="FN401"/>
  <c r="DC401"/>
  <c r="EB401"/>
  <c r="IU401"/>
  <c r="BY401"/>
  <c r="EU401"/>
  <c r="DO401"/>
  <c r="AC401"/>
  <c r="HI401"/>
  <c r="CM401"/>
  <c r="EY401"/>
  <c r="AT401"/>
  <c r="CO401"/>
  <c r="FZ401"/>
  <c r="R401"/>
  <c r="EV401"/>
  <c r="FW401"/>
  <c r="FB401"/>
  <c r="FS401"/>
  <c r="BR401"/>
  <c r="H401"/>
  <c r="IF401"/>
  <c r="HZ401"/>
  <c r="BO401"/>
  <c r="AV401"/>
  <c r="CN401"/>
  <c r="FD401"/>
  <c r="EF401"/>
  <c r="E401"/>
  <c r="GC401"/>
  <c r="CA401"/>
  <c r="CW401"/>
  <c r="FP401"/>
  <c r="X401"/>
  <c r="AK401"/>
  <c r="HQ401"/>
  <c r="DH401"/>
  <c r="EG401"/>
  <c r="HC401"/>
  <c r="DA401"/>
  <c r="FI401"/>
  <c r="IN401"/>
  <c r="DU401"/>
  <c r="HE401"/>
  <c r="J401"/>
  <c r="HS401"/>
  <c r="DQ401"/>
  <c r="CE401"/>
  <c r="GK401"/>
  <c r="ID401"/>
  <c r="GY401"/>
  <c r="DW401"/>
  <c r="S401"/>
  <c r="AZ401"/>
  <c r="BS401"/>
  <c r="AU401"/>
  <c r="AR401"/>
  <c r="AS401"/>
  <c r="O401"/>
  <c r="BN401"/>
  <c r="HR401"/>
  <c r="AW401"/>
  <c r="BZ401"/>
  <c r="DB401"/>
  <c r="DY401"/>
  <c r="EZ401"/>
  <c r="CP401"/>
  <c r="BU401"/>
  <c r="AN401"/>
  <c r="DK401"/>
  <c r="CI401"/>
  <c r="CV401"/>
  <c r="FC401"/>
  <c r="IR401"/>
  <c r="DM401"/>
  <c r="IE401"/>
  <c r="CG401"/>
  <c r="BL401"/>
  <c r="FJ401"/>
  <c r="EC401"/>
  <c r="GQ401"/>
  <c r="HK401"/>
  <c r="IA401"/>
  <c r="AM401"/>
  <c r="BT401"/>
  <c r="BK401"/>
  <c r="AE401"/>
  <c r="AD401"/>
  <c r="FE401"/>
  <c r="ER401"/>
  <c r="BV401"/>
  <c r="IC401"/>
  <c r="AY401"/>
  <c r="DD401"/>
  <c r="DR401"/>
  <c r="EH401"/>
  <c r="GS401"/>
  <c r="CC401"/>
  <c r="GU401"/>
  <c r="EL401"/>
  <c r="DZ401"/>
  <c r="HX401"/>
  <c r="FA401"/>
  <c r="HV401"/>
  <c r="GT401"/>
  <c r="DT401"/>
  <c r="CJ401"/>
  <c r="GG401"/>
  <c r="EE401"/>
  <c r="N401"/>
  <c r="AP401"/>
  <c r="GR401"/>
  <c r="HG401"/>
  <c r="BH401"/>
  <c r="DN401"/>
  <c r="ET401"/>
  <c r="EN401"/>
  <c r="GW401"/>
  <c r="DG401"/>
  <c r="BA401"/>
  <c r="EI401"/>
  <c r="CY401"/>
  <c r="Z401"/>
  <c r="CQ401"/>
  <c r="HT401"/>
  <c r="FY401"/>
  <c r="IG401"/>
  <c r="L401"/>
  <c r="FX401"/>
  <c r="GV401"/>
  <c r="K401"/>
  <c r="IT401"/>
  <c r="CD401"/>
  <c r="HO401"/>
  <c r="BQ401"/>
  <c r="BJ401"/>
  <c r="BW401"/>
  <c r="AQ401"/>
  <c r="CK401"/>
  <c r="FQ401"/>
  <c r="HL401"/>
  <c r="EX401"/>
  <c r="EK401"/>
  <c r="FU401"/>
  <c r="IL401"/>
  <c r="F401"/>
  <c r="AF401"/>
  <c r="GI401"/>
  <c r="IP401"/>
  <c r="BP401"/>
  <c r="EJ401"/>
  <c r="FO401"/>
  <c r="U401"/>
  <c r="AX401"/>
  <c r="FK401"/>
  <c r="FM401"/>
  <c r="GM401"/>
  <c r="T401"/>
  <c r="FF401"/>
  <c r="DX401"/>
  <c r="M401"/>
  <c r="BM401"/>
  <c r="IH401"/>
  <c r="HM401"/>
  <c r="IB401"/>
  <c r="CS401"/>
  <c r="FL401"/>
  <c r="V401"/>
  <c r="AL401"/>
  <c r="DP401"/>
  <c r="GD401"/>
  <c r="EQ401"/>
  <c r="EP401"/>
  <c r="BF401"/>
  <c r="Q401"/>
  <c r="HH401"/>
  <c r="GJ401"/>
  <c r="ED401"/>
  <c r="DI401"/>
  <c r="GH401"/>
  <c r="CR401"/>
  <c r="W401"/>
  <c r="GX401"/>
  <c r="HY401"/>
  <c r="IS401"/>
  <c r="HD401"/>
  <c r="CB401"/>
  <c r="FV401"/>
  <c r="AO401"/>
  <c r="HU401"/>
  <c r="GP401"/>
  <c r="HN401"/>
  <c r="CX401"/>
  <c r="GF401"/>
  <c r="HF401"/>
  <c r="CU401"/>
  <c r="BD401"/>
  <c r="GN401"/>
  <c r="GO401"/>
  <c r="I401"/>
  <c r="GZ401"/>
  <c r="BG401"/>
  <c r="EO401"/>
  <c r="GE401"/>
  <c r="BB394"/>
  <c r="X394"/>
  <c r="FR394"/>
  <c r="ID394"/>
  <c r="EX394"/>
  <c r="CB394"/>
  <c r="HB394"/>
  <c r="DQ394"/>
  <c r="BT394"/>
  <c r="R394"/>
  <c r="DI394"/>
  <c r="EQ394"/>
  <c r="AO394"/>
  <c r="GY394"/>
  <c r="HX394"/>
  <c r="AN394"/>
  <c r="BX394"/>
  <c r="HI394"/>
  <c r="GB394"/>
  <c r="IN394"/>
  <c r="O394"/>
  <c r="M394"/>
  <c r="BI394"/>
  <c r="CJ394"/>
  <c r="AM394"/>
  <c r="IE394"/>
  <c r="FV394"/>
  <c r="HF394"/>
  <c r="AP394"/>
  <c r="GJ394"/>
  <c r="FA394"/>
  <c r="GT394"/>
  <c r="AJ394"/>
  <c r="GA394"/>
  <c r="EI394"/>
  <c r="CX394"/>
  <c r="CW394"/>
  <c r="HY394"/>
  <c r="EY394"/>
  <c r="T394"/>
  <c r="EU394"/>
  <c r="GO394"/>
  <c r="FX394"/>
  <c r="AC394"/>
  <c r="ET394"/>
  <c r="BP394"/>
  <c r="EB394"/>
  <c r="CL394"/>
  <c r="EO394"/>
  <c r="HW394"/>
  <c r="IG394"/>
  <c r="DA394"/>
  <c r="AL394"/>
  <c r="HT394"/>
  <c r="DY394"/>
  <c r="V394"/>
  <c r="BW394"/>
  <c r="AI394"/>
  <c r="CY394"/>
  <c r="CE394"/>
  <c r="W394"/>
  <c r="GD394"/>
  <c r="AK394"/>
  <c r="IT394"/>
  <c r="DN394"/>
  <c r="DF394"/>
  <c r="IH394"/>
  <c r="EC394"/>
  <c r="CG394"/>
  <c r="CT394"/>
  <c r="AH394"/>
  <c r="AA394"/>
  <c r="DO394"/>
  <c r="CV394"/>
  <c r="DT394"/>
  <c r="DC394"/>
  <c r="GF394"/>
  <c r="FF394"/>
  <c r="GK394"/>
  <c r="CM394"/>
  <c r="HN394"/>
  <c r="DG394"/>
  <c r="AU394"/>
  <c r="GX394"/>
  <c r="BM394"/>
  <c r="BF394"/>
  <c r="IR394"/>
  <c r="IV394"/>
  <c r="EF394"/>
  <c r="EV394"/>
  <c r="BC394"/>
  <c r="CN394"/>
  <c r="DW394"/>
  <c r="HJ394"/>
  <c r="CD394"/>
  <c r="IA394"/>
  <c r="BL394"/>
  <c r="AF394"/>
  <c r="AS394"/>
  <c r="DX394"/>
  <c r="GG394"/>
  <c r="AB394"/>
  <c r="BU394"/>
  <c r="FO394"/>
  <c r="IL394"/>
  <c r="BH394"/>
  <c r="IC394"/>
  <c r="GU394"/>
  <c r="BS394"/>
  <c r="IP394"/>
  <c r="FI394"/>
  <c r="GS394"/>
  <c r="CK394"/>
  <c r="FT394"/>
  <c r="GZ394"/>
  <c r="BN394"/>
  <c r="BK394"/>
  <c r="Y394"/>
  <c r="U394"/>
  <c r="CP394"/>
  <c r="ES394"/>
  <c r="J394"/>
  <c r="DE394"/>
  <c r="DR394"/>
  <c r="FL394"/>
  <c r="Q394"/>
  <c r="EN394"/>
  <c r="AG394"/>
  <c r="IB394"/>
  <c r="ER394"/>
  <c r="DS394"/>
  <c r="CZ394"/>
  <c r="CH394"/>
  <c r="N394"/>
  <c r="G394"/>
  <c r="EA394"/>
  <c r="GL394"/>
  <c r="FZ394"/>
  <c r="GE394"/>
  <c r="FU394"/>
  <c r="CQ394"/>
  <c r="BZ394"/>
  <c r="IU394"/>
  <c r="HG394"/>
  <c r="AW394"/>
  <c r="HS394"/>
  <c r="DM394"/>
  <c r="CC394"/>
  <c r="GH394"/>
  <c r="AQ394"/>
  <c r="HR394"/>
  <c r="BQ394"/>
  <c r="EJ394"/>
  <c r="ED394"/>
  <c r="BD394"/>
  <c r="GW394"/>
  <c r="FD394"/>
  <c r="EW394"/>
  <c r="H394"/>
  <c r="FK394"/>
  <c r="AE394"/>
  <c r="IS394"/>
  <c r="BG394"/>
  <c r="HD394"/>
  <c r="AR394"/>
  <c r="AZ394"/>
  <c r="DV394"/>
  <c r="GR394"/>
  <c r="BJ394"/>
  <c r="FE394"/>
  <c r="CA394"/>
  <c r="FM394"/>
  <c r="DJ394"/>
  <c r="FS394"/>
  <c r="BE394"/>
  <c r="FN394"/>
  <c r="GN394"/>
  <c r="AV394"/>
  <c r="BV394"/>
  <c r="DL394"/>
  <c r="IJ394"/>
  <c r="CO394"/>
  <c r="HH394"/>
  <c r="AY394"/>
  <c r="EL394"/>
  <c r="EK394"/>
  <c r="BA394"/>
  <c r="FG394"/>
  <c r="FB394"/>
  <c r="DH394"/>
  <c r="E394"/>
  <c r="I394"/>
  <c r="EP394"/>
  <c r="HU394"/>
  <c r="GC394"/>
  <c r="II394"/>
  <c r="IO394"/>
  <c r="DZ394"/>
  <c r="GP394"/>
  <c r="DU394"/>
  <c r="GM394"/>
  <c r="HQ394"/>
  <c r="CR394"/>
  <c r="CU394"/>
  <c r="FC394"/>
  <c r="HL394"/>
  <c r="AT394"/>
  <c r="EZ394"/>
  <c r="HC394"/>
  <c r="IQ394"/>
  <c r="EH394"/>
  <c r="HV394"/>
  <c r="HP394"/>
  <c r="DK394"/>
  <c r="GI394"/>
  <c r="AX394"/>
  <c r="FQ394"/>
  <c r="FP394"/>
  <c r="EE394"/>
  <c r="HM394"/>
  <c r="AD394"/>
  <c r="IF394"/>
  <c r="EG394"/>
  <c r="EM394"/>
  <c r="FJ394"/>
  <c r="FW394"/>
  <c r="F394"/>
  <c r="L394"/>
  <c r="CS394"/>
  <c r="BY394"/>
  <c r="GV394"/>
  <c r="IM394"/>
  <c r="GQ394"/>
  <c r="IK394"/>
  <c r="S394"/>
  <c r="HK394"/>
  <c r="HA394"/>
  <c r="DD394"/>
  <c r="CF394"/>
  <c r="DP394"/>
  <c r="HO394"/>
  <c r="BR394"/>
  <c r="K394"/>
  <c r="FH394"/>
  <c r="BO394"/>
  <c r="Z394"/>
  <c r="HZ394"/>
  <c r="CI394"/>
  <c r="DB394"/>
  <c r="HE394"/>
  <c r="FY394"/>
  <c r="FY425"/>
  <c r="AS425"/>
  <c r="FT425"/>
  <c r="FG425"/>
  <c r="DO425"/>
  <c r="DE425"/>
  <c r="GH425"/>
  <c r="CK425"/>
  <c r="AE425"/>
  <c r="DY425"/>
  <c r="EV425"/>
  <c r="EP425"/>
  <c r="DZ425"/>
  <c r="IJ425"/>
  <c r="EJ425"/>
  <c r="BI425"/>
  <c r="EH425"/>
  <c r="FX425"/>
  <c r="BA425"/>
  <c r="GL425"/>
  <c r="BV425"/>
  <c r="AF425"/>
  <c r="AQ425"/>
  <c r="GM425"/>
  <c r="CM425"/>
  <c r="AD425"/>
  <c r="HA425"/>
  <c r="FW425"/>
  <c r="FJ425"/>
  <c r="IC425"/>
  <c r="AA425"/>
  <c r="BK425"/>
  <c r="GQ425"/>
  <c r="DL425"/>
  <c r="FB425"/>
  <c r="BP425"/>
  <c r="HS425"/>
  <c r="IK425"/>
  <c r="FF425"/>
  <c r="AG425"/>
  <c r="HZ425"/>
  <c r="BT425"/>
  <c r="HT425"/>
  <c r="CT425"/>
  <c r="BN425"/>
  <c r="CE425"/>
  <c r="II425"/>
  <c r="FP425"/>
  <c r="GV425"/>
  <c r="DD425"/>
  <c r="FO425"/>
  <c r="CQ425"/>
  <c r="HL425"/>
  <c r="BM425"/>
  <c r="FZ425"/>
  <c r="EA425"/>
  <c r="HR425"/>
  <c r="DV425"/>
  <c r="HO425"/>
  <c r="DM425"/>
  <c r="CO425"/>
  <c r="FK425"/>
  <c r="HE425"/>
  <c r="ET425"/>
  <c r="CG425"/>
  <c r="GT425"/>
  <c r="FE425"/>
  <c r="V425"/>
  <c r="GA425"/>
  <c r="M425"/>
  <c r="K425"/>
  <c r="CV425"/>
  <c r="BL425"/>
  <c r="AZ425"/>
  <c r="FA425"/>
  <c r="O425"/>
  <c r="CH425"/>
  <c r="GK425"/>
  <c r="EQ425"/>
  <c r="BB425"/>
  <c r="AM425"/>
  <c r="T425"/>
  <c r="IV425"/>
  <c r="BX425"/>
  <c r="DS425"/>
  <c r="HG425"/>
  <c r="W425"/>
  <c r="I425"/>
  <c r="Y425"/>
  <c r="AN425"/>
  <c r="BE425"/>
  <c r="AI425"/>
  <c r="IF425"/>
  <c r="DQ425"/>
  <c r="AU425"/>
  <c r="GD425"/>
  <c r="EU425"/>
  <c r="FS425"/>
  <c r="HM425"/>
  <c r="F425"/>
  <c r="HP425"/>
  <c r="HK425"/>
  <c r="BQ425"/>
  <c r="IU425"/>
  <c r="AW425"/>
  <c r="HN425"/>
  <c r="BS425"/>
  <c r="EZ425"/>
  <c r="BZ425"/>
  <c r="GZ425"/>
  <c r="DT425"/>
  <c r="S425"/>
  <c r="BC425"/>
  <c r="BH425"/>
  <c r="ED425"/>
  <c r="IS425"/>
  <c r="IT425"/>
  <c r="DJ425"/>
  <c r="GC425"/>
  <c r="J425"/>
  <c r="EY425"/>
  <c r="HF425"/>
  <c r="AO425"/>
  <c r="EF425"/>
  <c r="DC425"/>
  <c r="IG425"/>
  <c r="EL425"/>
  <c r="GU425"/>
  <c r="HI425"/>
  <c r="FV425"/>
  <c r="AP425"/>
  <c r="AH425"/>
  <c r="HB425"/>
  <c r="DN425"/>
  <c r="GR425"/>
  <c r="HC425"/>
  <c r="X425"/>
  <c r="CN425"/>
  <c r="FI425"/>
  <c r="ID425"/>
  <c r="AC425"/>
  <c r="CJ425"/>
  <c r="HY425"/>
  <c r="GI425"/>
  <c r="CY425"/>
  <c r="G425"/>
  <c r="CD425"/>
  <c r="FD425"/>
  <c r="EK425"/>
  <c r="IL425"/>
  <c r="EM425"/>
  <c r="CI425"/>
  <c r="AV425"/>
  <c r="H425"/>
  <c r="GJ425"/>
  <c r="AB425"/>
  <c r="GG425"/>
  <c r="GS425"/>
  <c r="GB425"/>
  <c r="DP425"/>
  <c r="Z425"/>
  <c r="BO425"/>
  <c r="HJ425"/>
  <c r="DF425"/>
  <c r="U425"/>
  <c r="GX425"/>
  <c r="CU425"/>
  <c r="CB425"/>
  <c r="CL425"/>
  <c r="AR425"/>
  <c r="AT425"/>
  <c r="HV425"/>
  <c r="L425"/>
  <c r="HD425"/>
  <c r="EB425"/>
  <c r="BJ425"/>
  <c r="CW425"/>
  <c r="GY425"/>
  <c r="E425"/>
  <c r="DU425"/>
  <c r="GW425"/>
  <c r="BU425"/>
  <c r="HQ425"/>
  <c r="FU425"/>
  <c r="DR425"/>
  <c r="IE425"/>
  <c r="CP425"/>
  <c r="EO425"/>
  <c r="BR425"/>
  <c r="EG425"/>
  <c r="CR425"/>
  <c r="ER425"/>
  <c r="GE425"/>
  <c r="AJ425"/>
  <c r="FR425"/>
  <c r="IR425"/>
  <c r="Q425"/>
  <c r="BW425"/>
  <c r="DG425"/>
  <c r="FN425"/>
  <c r="IB425"/>
  <c r="N425"/>
  <c r="CZ425"/>
  <c r="AL425"/>
  <c r="HX425"/>
  <c r="DI425"/>
  <c r="HW425"/>
  <c r="EW425"/>
  <c r="R425"/>
  <c r="EI425"/>
  <c r="HU425"/>
  <c r="IH425"/>
  <c r="BY425"/>
  <c r="EX425"/>
  <c r="EN425"/>
  <c r="AX425"/>
  <c r="IO425"/>
  <c r="DW425"/>
  <c r="DX425"/>
  <c r="FM425"/>
  <c r="DB425"/>
  <c r="IN425"/>
  <c r="CA425"/>
  <c r="IP425"/>
  <c r="CX425"/>
  <c r="IA425"/>
  <c r="BD425"/>
  <c r="AK425"/>
  <c r="BF425"/>
  <c r="GN425"/>
  <c r="EC425"/>
  <c r="FL425"/>
  <c r="HH425"/>
  <c r="ES425"/>
  <c r="IM425"/>
  <c r="EE425"/>
  <c r="DK425"/>
  <c r="CS425"/>
  <c r="FQ425"/>
  <c r="CF425"/>
  <c r="BG425"/>
  <c r="FC425"/>
  <c r="FH425"/>
  <c r="DA425"/>
  <c r="GP425"/>
  <c r="IQ425"/>
  <c r="AY425"/>
  <c r="GO425"/>
  <c r="GF425"/>
  <c r="CC425"/>
  <c r="DH425"/>
  <c r="BE390"/>
  <c r="IV390"/>
  <c r="GW390"/>
  <c r="BU390"/>
  <c r="IT390"/>
  <c r="FW390"/>
  <c r="FZ390"/>
  <c r="CO390"/>
  <c r="FH390"/>
  <c r="V390"/>
  <c r="HL390"/>
  <c r="BO390"/>
  <c r="FA390"/>
  <c r="AV390"/>
  <c r="GD390"/>
  <c r="AL390"/>
  <c r="IR390"/>
  <c r="EM390"/>
  <c r="EA390"/>
  <c r="AO390"/>
  <c r="DL390"/>
  <c r="HQ390"/>
  <c r="Z390"/>
  <c r="CK390"/>
  <c r="AA390"/>
  <c r="AK390"/>
  <c r="HV390"/>
  <c r="EU390"/>
  <c r="CY390"/>
  <c r="EN390"/>
  <c r="F390"/>
  <c r="FM390"/>
  <c r="ED390"/>
  <c r="AI390"/>
  <c r="CI390"/>
  <c r="BJ390"/>
  <c r="CR390"/>
  <c r="CC390"/>
  <c r="EK390"/>
  <c r="DI390"/>
  <c r="HX390"/>
  <c r="CQ390"/>
  <c r="HI390"/>
  <c r="GI390"/>
  <c r="BL390"/>
  <c r="EJ390"/>
  <c r="GK390"/>
  <c r="CD390"/>
  <c r="FR390"/>
  <c r="DN390"/>
  <c r="DT390"/>
  <c r="GA390"/>
  <c r="AX390"/>
  <c r="EX390"/>
  <c r="EV390"/>
  <c r="BT390"/>
  <c r="DU390"/>
  <c r="CE390"/>
  <c r="DB390"/>
  <c r="GL390"/>
  <c r="BY390"/>
  <c r="EI390"/>
  <c r="BS390"/>
  <c r="HA390"/>
  <c r="EL390"/>
  <c r="CL390"/>
  <c r="AC390"/>
  <c r="HG390"/>
  <c r="BV390"/>
  <c r="CZ390"/>
  <c r="AP390"/>
  <c r="BH390"/>
  <c r="HT390"/>
  <c r="CH390"/>
  <c r="HJ390"/>
  <c r="L390"/>
  <c r="AM390"/>
  <c r="BW390"/>
  <c r="X390"/>
  <c r="IN390"/>
  <c r="ID390"/>
  <c r="AW390"/>
  <c r="DV390"/>
  <c r="CP390"/>
  <c r="EZ390"/>
  <c r="IM390"/>
  <c r="DA390"/>
  <c r="M390"/>
  <c r="H390"/>
  <c r="DK390"/>
  <c r="FT390"/>
  <c r="DH390"/>
  <c r="GH390"/>
  <c r="AU390"/>
  <c r="DC390"/>
  <c r="HH390"/>
  <c r="DG390"/>
  <c r="GN390"/>
  <c r="IK390"/>
  <c r="BP390"/>
  <c r="BC390"/>
  <c r="EE390"/>
  <c r="GX390"/>
  <c r="AF390"/>
  <c r="HM390"/>
  <c r="HF390"/>
  <c r="EQ390"/>
  <c r="GF390"/>
  <c r="FI390"/>
  <c r="EC390"/>
  <c r="R390"/>
  <c r="BZ390"/>
  <c r="E390"/>
  <c r="DQ390"/>
  <c r="DE390"/>
  <c r="FX390"/>
  <c r="DX390"/>
  <c r="DZ390"/>
  <c r="CU390"/>
  <c r="IF390"/>
  <c r="GT390"/>
  <c r="FB390"/>
  <c r="W390"/>
  <c r="HS390"/>
  <c r="FL390"/>
  <c r="BX390"/>
  <c r="GU390"/>
  <c r="CW390"/>
  <c r="AQ390"/>
  <c r="AH390"/>
  <c r="N390"/>
  <c r="GJ390"/>
  <c r="FY390"/>
  <c r="CB390"/>
  <c r="HU390"/>
  <c r="AR390"/>
  <c r="GE390"/>
  <c r="GQ390"/>
  <c r="CA390"/>
  <c r="GZ390"/>
  <c r="Y390"/>
  <c r="BF390"/>
  <c r="HD390"/>
  <c r="DP390"/>
  <c r="S390"/>
  <c r="HK390"/>
  <c r="EB390"/>
  <c r="IU390"/>
  <c r="AY390"/>
  <c r="DY390"/>
  <c r="IC390"/>
  <c r="CX390"/>
  <c r="GP390"/>
  <c r="FV390"/>
  <c r="J390"/>
  <c r="CF390"/>
  <c r="IL390"/>
  <c r="II390"/>
  <c r="IQ390"/>
  <c r="IS390"/>
  <c r="AT390"/>
  <c r="FJ390"/>
  <c r="AS390"/>
  <c r="BD390"/>
  <c r="FG390"/>
  <c r="AE390"/>
  <c r="DJ390"/>
  <c r="GM390"/>
  <c r="GV390"/>
  <c r="HP390"/>
  <c r="CJ390"/>
  <c r="EW390"/>
  <c r="DR390"/>
  <c r="FS390"/>
  <c r="HY390"/>
  <c r="BN390"/>
  <c r="CT390"/>
  <c r="GB390"/>
  <c r="O390"/>
  <c r="HB390"/>
  <c r="HR390"/>
  <c r="AD390"/>
  <c r="IB390"/>
  <c r="FC390"/>
  <c r="Q390"/>
  <c r="T390"/>
  <c r="GO390"/>
  <c r="CM390"/>
  <c r="AN390"/>
  <c r="DF390"/>
  <c r="EH390"/>
  <c r="FO390"/>
  <c r="ER390"/>
  <c r="G390"/>
  <c r="FN390"/>
  <c r="GC390"/>
  <c r="HC390"/>
  <c r="DO390"/>
  <c r="DW390"/>
  <c r="GS390"/>
  <c r="EF390"/>
  <c r="FD390"/>
  <c r="BM390"/>
  <c r="CN390"/>
  <c r="BQ390"/>
  <c r="CG390"/>
  <c r="AZ390"/>
  <c r="HN390"/>
  <c r="BI390"/>
  <c r="EP390"/>
  <c r="HO390"/>
  <c r="FU390"/>
  <c r="FQ390"/>
  <c r="DM390"/>
  <c r="DS390"/>
  <c r="IO390"/>
  <c r="HW390"/>
  <c r="AG390"/>
  <c r="IH390"/>
  <c r="IG390"/>
  <c r="IP390"/>
  <c r="ET390"/>
  <c r="BA390"/>
  <c r="GR390"/>
  <c r="AB390"/>
  <c r="GG390"/>
  <c r="EO390"/>
  <c r="GY390"/>
  <c r="K390"/>
  <c r="FF390"/>
  <c r="IE390"/>
  <c r="HZ390"/>
  <c r="CV390"/>
  <c r="U390"/>
  <c r="ES390"/>
  <c r="FE390"/>
  <c r="BK390"/>
  <c r="EG390"/>
  <c r="BB390"/>
  <c r="FP390"/>
  <c r="CS390"/>
  <c r="I390"/>
  <c r="EY390"/>
  <c r="AJ390"/>
  <c r="BG390"/>
  <c r="IJ390"/>
  <c r="FK390"/>
  <c r="HE390"/>
  <c r="BR390"/>
  <c r="IA390"/>
  <c r="DD390"/>
  <c r="CH397"/>
  <c r="HQ397"/>
  <c r="HK397"/>
  <c r="HO397"/>
  <c r="BI397"/>
  <c r="HJ397"/>
  <c r="GA397"/>
  <c r="FS397"/>
  <c r="EN397"/>
  <c r="CM397"/>
  <c r="AH397"/>
  <c r="AL397"/>
  <c r="DV397"/>
  <c r="BA397"/>
  <c r="DH397"/>
  <c r="AO397"/>
  <c r="DN397"/>
  <c r="HC397"/>
  <c r="BL397"/>
  <c r="CW397"/>
  <c r="IV397"/>
  <c r="GC397"/>
  <c r="FC397"/>
  <c r="GJ397"/>
  <c r="EV397"/>
  <c r="EH397"/>
  <c r="BK397"/>
  <c r="M397"/>
  <c r="W397"/>
  <c r="DZ397"/>
  <c r="HA397"/>
  <c r="GR397"/>
  <c r="CG397"/>
  <c r="FY397"/>
  <c r="AI397"/>
  <c r="HH397"/>
  <c r="HR397"/>
  <c r="HB397"/>
  <c r="BW397"/>
  <c r="IT397"/>
  <c r="HI397"/>
  <c r="GS397"/>
  <c r="GU397"/>
  <c r="R397"/>
  <c r="EA397"/>
  <c r="FT397"/>
  <c r="IQ397"/>
  <c r="I397"/>
  <c r="HF397"/>
  <c r="BU397"/>
  <c r="HT397"/>
  <c r="FW397"/>
  <c r="AD397"/>
  <c r="CE397"/>
  <c r="H397"/>
  <c r="AZ397"/>
  <c r="BG397"/>
  <c r="IL397"/>
  <c r="CF397"/>
  <c r="EE397"/>
  <c r="FD397"/>
  <c r="DY397"/>
  <c r="FP397"/>
  <c r="EK397"/>
  <c r="AY397"/>
  <c r="HD397"/>
  <c r="BN397"/>
  <c r="AF397"/>
  <c r="DL397"/>
  <c r="GP397"/>
  <c r="BH397"/>
  <c r="DS397"/>
  <c r="ID397"/>
  <c r="DP397"/>
  <c r="FV397"/>
  <c r="ET397"/>
  <c r="FO397"/>
  <c r="DD397"/>
  <c r="EB397"/>
  <c r="GX397"/>
  <c r="EW397"/>
  <c r="HZ397"/>
  <c r="DT397"/>
  <c r="CB397"/>
  <c r="EO397"/>
  <c r="EL397"/>
  <c r="HS397"/>
  <c r="IA397"/>
  <c r="O397"/>
  <c r="GF397"/>
  <c r="IU397"/>
  <c r="GG397"/>
  <c r="EZ397"/>
  <c r="CK397"/>
  <c r="DO397"/>
  <c r="GK397"/>
  <c r="GT397"/>
  <c r="IG397"/>
  <c r="FF397"/>
  <c r="CZ397"/>
  <c r="FZ397"/>
  <c r="CO397"/>
  <c r="F397"/>
  <c r="CD397"/>
  <c r="FE397"/>
  <c r="FJ397"/>
  <c r="J397"/>
  <c r="GH397"/>
  <c r="AP397"/>
  <c r="CQ397"/>
  <c r="EP397"/>
  <c r="AX397"/>
  <c r="BT397"/>
  <c r="IE397"/>
  <c r="EQ397"/>
  <c r="II397"/>
  <c r="IS397"/>
  <c r="DF397"/>
  <c r="AU397"/>
  <c r="CA397"/>
  <c r="HU397"/>
  <c r="FA397"/>
  <c r="Q397"/>
  <c r="EY397"/>
  <c r="CR397"/>
  <c r="GM397"/>
  <c r="GB397"/>
  <c r="AA397"/>
  <c r="AN397"/>
  <c r="BD397"/>
  <c r="BR397"/>
  <c r="DR397"/>
  <c r="GV397"/>
  <c r="FM397"/>
  <c r="GO397"/>
  <c r="DK397"/>
  <c r="T397"/>
  <c r="AC397"/>
  <c r="HP397"/>
  <c r="CJ397"/>
  <c r="AM397"/>
  <c r="DB397"/>
  <c r="IB397"/>
  <c r="IO397"/>
  <c r="ED397"/>
  <c r="FQ397"/>
  <c r="BB397"/>
  <c r="CL397"/>
  <c r="HY397"/>
  <c r="Y397"/>
  <c r="HV397"/>
  <c r="CN397"/>
  <c r="BX397"/>
  <c r="AQ397"/>
  <c r="GZ397"/>
  <c r="BP397"/>
  <c r="FU397"/>
  <c r="DC397"/>
  <c r="GI397"/>
  <c r="ER397"/>
  <c r="EF397"/>
  <c r="EI397"/>
  <c r="FL397"/>
  <c r="FG397"/>
  <c r="V397"/>
  <c r="CY397"/>
  <c r="AV397"/>
  <c r="CP397"/>
  <c r="IC397"/>
  <c r="DQ397"/>
  <c r="HE397"/>
  <c r="CC397"/>
  <c r="AK397"/>
  <c r="IN397"/>
  <c r="BS397"/>
  <c r="FK397"/>
  <c r="BZ397"/>
  <c r="GE397"/>
  <c r="BJ397"/>
  <c r="GL397"/>
  <c r="HL397"/>
  <c r="G397"/>
  <c r="FB397"/>
  <c r="BM397"/>
  <c r="E397"/>
  <c r="AG397"/>
  <c r="CX397"/>
  <c r="HG397"/>
  <c r="EC397"/>
  <c r="CV397"/>
  <c r="DX397"/>
  <c r="DG397"/>
  <c r="FI397"/>
  <c r="FX397"/>
  <c r="HN397"/>
  <c r="AJ397"/>
  <c r="GQ397"/>
  <c r="K397"/>
  <c r="IR397"/>
  <c r="AR397"/>
  <c r="X397"/>
  <c r="FR397"/>
  <c r="EU397"/>
  <c r="N397"/>
  <c r="DU397"/>
  <c r="DW397"/>
  <c r="IM397"/>
  <c r="GW397"/>
  <c r="CI397"/>
  <c r="BY397"/>
  <c r="DA397"/>
  <c r="BV397"/>
  <c r="Z397"/>
  <c r="IJ397"/>
  <c r="AE397"/>
  <c r="AB397"/>
  <c r="CS397"/>
  <c r="BF397"/>
  <c r="EJ397"/>
  <c r="DM397"/>
  <c r="CT397"/>
  <c r="DI397"/>
  <c r="HM397"/>
  <c r="IH397"/>
  <c r="EG397"/>
  <c r="IP397"/>
  <c r="AT397"/>
  <c r="GD397"/>
  <c r="BE397"/>
  <c r="CU397"/>
  <c r="GN397"/>
  <c r="BC397"/>
  <c r="IK397"/>
  <c r="EX397"/>
  <c r="FN397"/>
  <c r="HW397"/>
  <c r="EM397"/>
  <c r="ES397"/>
  <c r="U397"/>
  <c r="GY397"/>
  <c r="BO397"/>
  <c r="HX397"/>
  <c r="IF397"/>
  <c r="BQ397"/>
  <c r="DE397"/>
  <c r="FH397"/>
  <c r="AS397"/>
  <c r="L397"/>
  <c r="S397"/>
  <c r="AW397"/>
  <c r="DJ397"/>
  <c r="CQ391"/>
  <c r="CZ391"/>
  <c r="E391"/>
  <c r="GR391"/>
  <c r="HM391"/>
  <c r="EH391"/>
  <c r="GL391"/>
  <c r="CG391"/>
  <c r="AW391"/>
  <c r="FN391"/>
  <c r="V391"/>
  <c r="O391"/>
  <c r="DT391"/>
  <c r="EO391"/>
  <c r="DQ391"/>
  <c r="CB391"/>
  <c r="DV391"/>
  <c r="HC391"/>
  <c r="X391"/>
  <c r="IC391"/>
  <c r="FE391"/>
  <c r="ES391"/>
  <c r="AH391"/>
  <c r="IL391"/>
  <c r="ET391"/>
  <c r="IK391"/>
  <c r="IA391"/>
  <c r="BX391"/>
  <c r="CE391"/>
  <c r="II391"/>
  <c r="CL391"/>
  <c r="HB391"/>
  <c r="GD391"/>
  <c r="HH391"/>
  <c r="CH391"/>
  <c r="BP391"/>
  <c r="IQ391"/>
  <c r="CY391"/>
  <c r="HJ391"/>
  <c r="EV391"/>
  <c r="AS391"/>
  <c r="EY391"/>
  <c r="M391"/>
  <c r="DI391"/>
  <c r="DP391"/>
  <c r="AL391"/>
  <c r="DZ391"/>
  <c r="EA391"/>
  <c r="GB391"/>
  <c r="BN391"/>
  <c r="HR391"/>
  <c r="FC391"/>
  <c r="GP391"/>
  <c r="EF391"/>
  <c r="HN391"/>
  <c r="GT391"/>
  <c r="DU391"/>
  <c r="EX391"/>
  <c r="HV391"/>
  <c r="FU391"/>
  <c r="ER391"/>
  <c r="FS391"/>
  <c r="GG391"/>
  <c r="AZ391"/>
  <c r="IH391"/>
  <c r="AX391"/>
  <c r="EI391"/>
  <c r="HL391"/>
  <c r="GM391"/>
  <c r="HZ391"/>
  <c r="HS391"/>
  <c r="AR391"/>
  <c r="AV391"/>
  <c r="AP391"/>
  <c r="BM391"/>
  <c r="BI391"/>
  <c r="EK391"/>
  <c r="T391"/>
  <c r="DO391"/>
  <c r="IT391"/>
  <c r="BQ391"/>
  <c r="BL391"/>
  <c r="GC391"/>
  <c r="AD391"/>
  <c r="GU391"/>
  <c r="DS391"/>
  <c r="R391"/>
  <c r="Z391"/>
  <c r="F391"/>
  <c r="K391"/>
  <c r="FM391"/>
  <c r="GA391"/>
  <c r="BU391"/>
  <c r="FO391"/>
  <c r="AE391"/>
  <c r="AG391"/>
  <c r="BO391"/>
  <c r="CV391"/>
  <c r="AN391"/>
  <c r="HP391"/>
  <c r="FF391"/>
  <c r="CN391"/>
  <c r="EN391"/>
  <c r="CC391"/>
  <c r="BZ391"/>
  <c r="CI391"/>
  <c r="IP391"/>
  <c r="GV391"/>
  <c r="H391"/>
  <c r="GZ391"/>
  <c r="DG391"/>
  <c r="CA391"/>
  <c r="GS391"/>
  <c r="CK391"/>
  <c r="IS391"/>
  <c r="BT391"/>
  <c r="HF391"/>
  <c r="IE391"/>
  <c r="CJ391"/>
  <c r="GF391"/>
  <c r="DW391"/>
  <c r="GE391"/>
  <c r="HT391"/>
  <c r="AI391"/>
  <c r="DA391"/>
  <c r="GN391"/>
  <c r="BG391"/>
  <c r="BC391"/>
  <c r="W391"/>
  <c r="DJ391"/>
  <c r="GJ391"/>
  <c r="HG391"/>
  <c r="CT391"/>
  <c r="EU391"/>
  <c r="DX391"/>
  <c r="U391"/>
  <c r="S391"/>
  <c r="Q391"/>
  <c r="FZ391"/>
  <c r="EM391"/>
  <c r="IU391"/>
  <c r="Y391"/>
  <c r="FT391"/>
  <c r="BY391"/>
  <c r="GO391"/>
  <c r="DC391"/>
  <c r="DH391"/>
  <c r="CX391"/>
  <c r="DE391"/>
  <c r="I391"/>
  <c r="FX391"/>
  <c r="FJ391"/>
  <c r="GH391"/>
  <c r="CM391"/>
  <c r="EG391"/>
  <c r="AM391"/>
  <c r="HY391"/>
  <c r="CP391"/>
  <c r="BK391"/>
  <c r="FL391"/>
  <c r="FD391"/>
  <c r="HX391"/>
  <c r="FA391"/>
  <c r="DL391"/>
  <c r="BV391"/>
  <c r="CU391"/>
  <c r="EB391"/>
  <c r="CF391"/>
  <c r="CO391"/>
  <c r="BF391"/>
  <c r="EL391"/>
  <c r="IV391"/>
  <c r="DF391"/>
  <c r="BD391"/>
  <c r="HO391"/>
  <c r="AK391"/>
  <c r="GW391"/>
  <c r="G391"/>
  <c r="DK391"/>
  <c r="EP391"/>
  <c r="IF391"/>
  <c r="HI391"/>
  <c r="BS391"/>
  <c r="IN391"/>
  <c r="HK391"/>
  <c r="IR391"/>
  <c r="IM391"/>
  <c r="BH391"/>
  <c r="FB391"/>
  <c r="FV391"/>
  <c r="HD391"/>
  <c r="BA391"/>
  <c r="HU391"/>
  <c r="DN391"/>
  <c r="FH391"/>
  <c r="DB391"/>
  <c r="DM391"/>
  <c r="AT391"/>
  <c r="HQ391"/>
  <c r="AY391"/>
  <c r="L391"/>
  <c r="IB391"/>
  <c r="FW391"/>
  <c r="FG391"/>
  <c r="BJ391"/>
  <c r="EZ391"/>
  <c r="DY391"/>
  <c r="IO391"/>
  <c r="BW391"/>
  <c r="EC391"/>
  <c r="FQ391"/>
  <c r="CD391"/>
  <c r="DR391"/>
  <c r="HA391"/>
  <c r="AJ391"/>
  <c r="CS391"/>
  <c r="EJ391"/>
  <c r="BR391"/>
  <c r="ID391"/>
  <c r="FK391"/>
  <c r="GX391"/>
  <c r="AO391"/>
  <c r="EW391"/>
  <c r="N391"/>
  <c r="BE391"/>
  <c r="AA391"/>
  <c r="AF391"/>
  <c r="GQ391"/>
  <c r="J391"/>
  <c r="AQ391"/>
  <c r="AU391"/>
  <c r="DD391"/>
  <c r="FP391"/>
  <c r="GK391"/>
  <c r="AC391"/>
  <c r="IJ391"/>
  <c r="CR391"/>
  <c r="AB391"/>
  <c r="BB391"/>
  <c r="ED391"/>
  <c r="GY391"/>
  <c r="EQ391"/>
  <c r="FI391"/>
  <c r="GI391"/>
  <c r="FR391"/>
  <c r="HW391"/>
  <c r="EE391"/>
  <c r="IG391"/>
  <c r="FY391"/>
  <c r="HE391"/>
  <c r="CW391"/>
  <c r="AH409"/>
  <c r="Q409"/>
  <c r="BY409"/>
  <c r="FW409"/>
  <c r="BQ409"/>
  <c r="AC409"/>
  <c r="BX409"/>
  <c r="EM409"/>
  <c r="IE409"/>
  <c r="FH409"/>
  <c r="DM409"/>
  <c r="AK409"/>
  <c r="HX409"/>
  <c r="HU409"/>
  <c r="HP409"/>
  <c r="DF409"/>
  <c r="HM409"/>
  <c r="GS409"/>
  <c r="AJ409"/>
  <c r="BV409"/>
  <c r="V409"/>
  <c r="EN409"/>
  <c r="EW409"/>
  <c r="FP409"/>
  <c r="FA409"/>
  <c r="DY409"/>
  <c r="GH409"/>
  <c r="IS409"/>
  <c r="AG409"/>
  <c r="EL409"/>
  <c r="BS409"/>
  <c r="DS409"/>
  <c r="AX409"/>
  <c r="BM409"/>
  <c r="EO409"/>
  <c r="GC409"/>
  <c r="CQ409"/>
  <c r="ET409"/>
  <c r="HC409"/>
  <c r="GO409"/>
  <c r="DZ409"/>
  <c r="EJ409"/>
  <c r="BN409"/>
  <c r="GN409"/>
  <c r="DD409"/>
  <c r="EX409"/>
  <c r="BT409"/>
  <c r="BD409"/>
  <c r="EG409"/>
  <c r="AD409"/>
  <c r="HR409"/>
  <c r="EH409"/>
  <c r="HV409"/>
  <c r="IQ409"/>
  <c r="IV409"/>
  <c r="EI409"/>
  <c r="ED409"/>
  <c r="CA409"/>
  <c r="M409"/>
  <c r="FQ409"/>
  <c r="EQ409"/>
  <c r="FB409"/>
  <c r="N409"/>
  <c r="ES409"/>
  <c r="AA409"/>
  <c r="DQ409"/>
  <c r="AF409"/>
  <c r="EP409"/>
  <c r="CG409"/>
  <c r="FC409"/>
  <c r="AE409"/>
  <c r="K409"/>
  <c r="CH409"/>
  <c r="HD409"/>
  <c r="BJ409"/>
  <c r="DE409"/>
  <c r="CV409"/>
  <c r="AW409"/>
  <c r="GL409"/>
  <c r="DG409"/>
  <c r="CN409"/>
  <c r="CE409"/>
  <c r="HQ409"/>
  <c r="GB409"/>
  <c r="GV409"/>
  <c r="CS409"/>
  <c r="FN409"/>
  <c r="EV409"/>
  <c r="BZ409"/>
  <c r="AL409"/>
  <c r="CF409"/>
  <c r="AZ409"/>
  <c r="FM409"/>
  <c r="AU409"/>
  <c r="ER409"/>
  <c r="HY409"/>
  <c r="S409"/>
  <c r="DR409"/>
  <c r="HS409"/>
  <c r="EU409"/>
  <c r="FZ409"/>
  <c r="IO409"/>
  <c r="HK409"/>
  <c r="DB409"/>
  <c r="DH409"/>
  <c r="FT409"/>
  <c r="FI409"/>
  <c r="AQ409"/>
  <c r="FL409"/>
  <c r="GU409"/>
  <c r="BR409"/>
  <c r="I409"/>
  <c r="IM409"/>
  <c r="IK409"/>
  <c r="HN409"/>
  <c r="HE409"/>
  <c r="H409"/>
  <c r="DV409"/>
  <c r="X409"/>
  <c r="FO409"/>
  <c r="FE409"/>
  <c r="EZ409"/>
  <c r="AV409"/>
  <c r="CC409"/>
  <c r="GI409"/>
  <c r="CP409"/>
  <c r="IL409"/>
  <c r="DW409"/>
  <c r="HB409"/>
  <c r="HL409"/>
  <c r="DJ409"/>
  <c r="DN409"/>
  <c r="AY409"/>
  <c r="Z409"/>
  <c r="ID409"/>
  <c r="GM409"/>
  <c r="AM409"/>
  <c r="CY409"/>
  <c r="DC409"/>
  <c r="HA409"/>
  <c r="FY409"/>
  <c r="EC409"/>
  <c r="GX409"/>
  <c r="CD409"/>
  <c r="IP409"/>
  <c r="GD409"/>
  <c r="CI409"/>
  <c r="BB409"/>
  <c r="EE409"/>
  <c r="FK409"/>
  <c r="HZ409"/>
  <c r="BE409"/>
  <c r="FG409"/>
  <c r="II409"/>
  <c r="AI409"/>
  <c r="J409"/>
  <c r="FR409"/>
  <c r="IN409"/>
  <c r="GG409"/>
  <c r="GT409"/>
  <c r="AR409"/>
  <c r="IJ409"/>
  <c r="IC409"/>
  <c r="FJ409"/>
  <c r="AT409"/>
  <c r="IG409"/>
  <c r="FV409"/>
  <c r="U409"/>
  <c r="FD409"/>
  <c r="HG409"/>
  <c r="CU409"/>
  <c r="HT409"/>
  <c r="DA409"/>
  <c r="DL409"/>
  <c r="W409"/>
  <c r="Y409"/>
  <c r="BG409"/>
  <c r="T409"/>
  <c r="FX409"/>
  <c r="AS409"/>
  <c r="GW409"/>
  <c r="HJ409"/>
  <c r="FU409"/>
  <c r="AB409"/>
  <c r="HH409"/>
  <c r="HI409"/>
  <c r="IR409"/>
  <c r="IH409"/>
  <c r="GP409"/>
  <c r="BI409"/>
  <c r="BC409"/>
  <c r="CO409"/>
  <c r="AO409"/>
  <c r="IA409"/>
  <c r="CL409"/>
  <c r="IB409"/>
  <c r="DU409"/>
  <c r="CT409"/>
  <c r="CR409"/>
  <c r="F409"/>
  <c r="BO409"/>
  <c r="HO409"/>
  <c r="IU409"/>
  <c r="FF409"/>
  <c r="IT409"/>
  <c r="EF409"/>
  <c r="BF409"/>
  <c r="EA409"/>
  <c r="GJ409"/>
  <c r="BW409"/>
  <c r="DK409"/>
  <c r="BA409"/>
  <c r="GR409"/>
  <c r="GF409"/>
  <c r="IF409"/>
  <c r="EK409"/>
  <c r="DI409"/>
  <c r="AP409"/>
  <c r="GK409"/>
  <c r="CB409"/>
  <c r="BU409"/>
  <c r="GE409"/>
  <c r="HW409"/>
  <c r="DP409"/>
  <c r="O409"/>
  <c r="DX409"/>
  <c r="EY409"/>
  <c r="BH409"/>
  <c r="CM409"/>
  <c r="L409"/>
  <c r="GZ409"/>
  <c r="DT409"/>
  <c r="FS409"/>
  <c r="R409"/>
  <c r="GQ409"/>
  <c r="CJ409"/>
  <c r="BK409"/>
  <c r="CX409"/>
  <c r="CW409"/>
  <c r="DO409"/>
  <c r="EB409"/>
  <c r="HF409"/>
  <c r="GY409"/>
  <c r="BL409"/>
  <c r="CZ409"/>
  <c r="GA409"/>
  <c r="BP409"/>
  <c r="AN409"/>
  <c r="CK409"/>
  <c r="E409"/>
  <c r="G409"/>
  <c r="CM408"/>
  <c r="DD408"/>
  <c r="IN408"/>
  <c r="FE408"/>
  <c r="J408"/>
  <c r="EE408"/>
  <c r="BJ408"/>
  <c r="FA408"/>
  <c r="HO408"/>
  <c r="IV408"/>
  <c r="DV408"/>
  <c r="I408"/>
  <c r="EQ408"/>
  <c r="CH408"/>
  <c r="BI408"/>
  <c r="CN408"/>
  <c r="AU408"/>
  <c r="GR408"/>
  <c r="FR408"/>
  <c r="IS408"/>
  <c r="FY408"/>
  <c r="AE408"/>
  <c r="CG408"/>
  <c r="DK408"/>
  <c r="IB408"/>
  <c r="DI408"/>
  <c r="IO408"/>
  <c r="BU408"/>
  <c r="HS408"/>
  <c r="BD408"/>
  <c r="BS408"/>
  <c r="DN408"/>
  <c r="DL408"/>
  <c r="HP408"/>
  <c r="HN408"/>
  <c r="AY408"/>
  <c r="EC408"/>
  <c r="BY408"/>
  <c r="EN408"/>
  <c r="GD408"/>
  <c r="CZ408"/>
  <c r="AH408"/>
  <c r="HW408"/>
  <c r="DB408"/>
  <c r="IA408"/>
  <c r="FU408"/>
  <c r="AL408"/>
  <c r="HF408"/>
  <c r="U408"/>
  <c r="GB408"/>
  <c r="IC408"/>
  <c r="EI408"/>
  <c r="EY408"/>
  <c r="HZ408"/>
  <c r="BW408"/>
  <c r="HA408"/>
  <c r="ER408"/>
  <c r="DO408"/>
  <c r="GY408"/>
  <c r="S408"/>
  <c r="GG408"/>
  <c r="GN408"/>
  <c r="GA408"/>
  <c r="HT408"/>
  <c r="F408"/>
  <c r="HY408"/>
  <c r="EJ408"/>
  <c r="BO408"/>
  <c r="II408"/>
  <c r="CL408"/>
  <c r="FG408"/>
  <c r="AZ408"/>
  <c r="GI408"/>
  <c r="DQ408"/>
  <c r="HU408"/>
  <c r="EU408"/>
  <c r="AV408"/>
  <c r="ID408"/>
  <c r="AW408"/>
  <c r="EL408"/>
  <c r="DT408"/>
  <c r="DX408"/>
  <c r="EV408"/>
  <c r="BG408"/>
  <c r="GJ408"/>
  <c r="CA408"/>
  <c r="BL408"/>
  <c r="EP408"/>
  <c r="CB408"/>
  <c r="FX408"/>
  <c r="FJ408"/>
  <c r="FH408"/>
  <c r="BX408"/>
  <c r="FF408"/>
  <c r="IR408"/>
  <c r="L408"/>
  <c r="CK408"/>
  <c r="CT408"/>
  <c r="GZ408"/>
  <c r="DC408"/>
  <c r="CP408"/>
  <c r="W408"/>
  <c r="FD408"/>
  <c r="Y408"/>
  <c r="CF408"/>
  <c r="AO408"/>
  <c r="CV408"/>
  <c r="GF408"/>
  <c r="BH408"/>
  <c r="AK408"/>
  <c r="GL408"/>
  <c r="AN408"/>
  <c r="BT408"/>
  <c r="IK408"/>
  <c r="GV408"/>
  <c r="DR408"/>
  <c r="AD408"/>
  <c r="GO408"/>
  <c r="HL408"/>
  <c r="EF408"/>
  <c r="IU408"/>
  <c r="IM408"/>
  <c r="FL408"/>
  <c r="FP408"/>
  <c r="E408"/>
  <c r="GP408"/>
  <c r="EW408"/>
  <c r="BA408"/>
  <c r="AT408"/>
  <c r="AF408"/>
  <c r="HM408"/>
  <c r="IF408"/>
  <c r="CQ408"/>
  <c r="AJ408"/>
  <c r="HX408"/>
  <c r="AS408"/>
  <c r="GU408"/>
  <c r="BR408"/>
  <c r="GW408"/>
  <c r="CO408"/>
  <c r="AP408"/>
  <c r="EO408"/>
  <c r="FN408"/>
  <c r="DP408"/>
  <c r="AA408"/>
  <c r="AR408"/>
  <c r="R408"/>
  <c r="BE408"/>
  <c r="HE408"/>
  <c r="AG408"/>
  <c r="GK408"/>
  <c r="FS408"/>
  <c r="CI408"/>
  <c r="CX408"/>
  <c r="CR408"/>
  <c r="HI408"/>
  <c r="ET408"/>
  <c r="AX408"/>
  <c r="DU408"/>
  <c r="DS408"/>
  <c r="GE408"/>
  <c r="BM408"/>
  <c r="CS408"/>
  <c r="CJ408"/>
  <c r="DY408"/>
  <c r="Z408"/>
  <c r="HK408"/>
  <c r="BZ408"/>
  <c r="EH408"/>
  <c r="DE408"/>
  <c r="Q408"/>
  <c r="IL408"/>
  <c r="T408"/>
  <c r="AQ408"/>
  <c r="K408"/>
  <c r="AM408"/>
  <c r="HG408"/>
  <c r="HC408"/>
  <c r="IT408"/>
  <c r="FT408"/>
  <c r="AB408"/>
  <c r="BP408"/>
  <c r="GQ408"/>
  <c r="M408"/>
  <c r="O408"/>
  <c r="CE408"/>
  <c r="CU408"/>
  <c r="BC408"/>
  <c r="X408"/>
  <c r="FW408"/>
  <c r="CY408"/>
  <c r="HD408"/>
  <c r="GH408"/>
  <c r="BF408"/>
  <c r="GX408"/>
  <c r="ED408"/>
  <c r="HQ408"/>
  <c r="BV408"/>
  <c r="AI408"/>
  <c r="FK408"/>
  <c r="BN408"/>
  <c r="HR408"/>
  <c r="GT408"/>
  <c r="AC408"/>
  <c r="ES408"/>
  <c r="FC408"/>
  <c r="EB408"/>
  <c r="CD408"/>
  <c r="HH408"/>
  <c r="DF408"/>
  <c r="FO408"/>
  <c r="IP408"/>
  <c r="HJ408"/>
  <c r="EG408"/>
  <c r="IH408"/>
  <c r="BQ408"/>
  <c r="EM408"/>
  <c r="FI408"/>
  <c r="BB408"/>
  <c r="BK408"/>
  <c r="EA408"/>
  <c r="H408"/>
  <c r="N408"/>
  <c r="FM408"/>
  <c r="IG408"/>
  <c r="FB408"/>
  <c r="GM408"/>
  <c r="G408"/>
  <c r="EZ408"/>
  <c r="FZ408"/>
  <c r="CW408"/>
  <c r="HB408"/>
  <c r="V408"/>
  <c r="DJ408"/>
  <c r="EX408"/>
  <c r="DZ408"/>
  <c r="IJ408"/>
  <c r="GC408"/>
  <c r="HV408"/>
  <c r="IQ408"/>
  <c r="IE408"/>
  <c r="GS408"/>
  <c r="DM408"/>
  <c r="DG408"/>
  <c r="FV408"/>
  <c r="DH408"/>
  <c r="CC408"/>
  <c r="FQ408"/>
  <c r="DW408"/>
  <c r="EK408"/>
  <c r="DA408"/>
  <c r="FG407"/>
  <c r="HK407"/>
  <c r="AL407"/>
  <c r="FA407"/>
  <c r="HJ407"/>
  <c r="CA407"/>
  <c r="BW407"/>
  <c r="CQ407"/>
  <c r="GU407"/>
  <c r="FS407"/>
  <c r="IJ407"/>
  <c r="CY407"/>
  <c r="EP407"/>
  <c r="BE407"/>
  <c r="GP407"/>
  <c r="FB407"/>
  <c r="EI407"/>
  <c r="FY407"/>
  <c r="EO407"/>
  <c r="HC407"/>
  <c r="BH407"/>
  <c r="AO407"/>
  <c r="HU407"/>
  <c r="AM407"/>
  <c r="HS407"/>
  <c r="FW407"/>
  <c r="BB407"/>
  <c r="DY407"/>
  <c r="EJ407"/>
  <c r="HQ407"/>
  <c r="DX407"/>
  <c r="BL407"/>
  <c r="HG407"/>
  <c r="DT407"/>
  <c r="IP407"/>
  <c r="CF407"/>
  <c r="AG407"/>
  <c r="DC407"/>
  <c r="BS407"/>
  <c r="L407"/>
  <c r="CO407"/>
  <c r="K407"/>
  <c r="DZ407"/>
  <c r="CI407"/>
  <c r="DR407"/>
  <c r="EW407"/>
  <c r="FC407"/>
  <c r="IG407"/>
  <c r="BF407"/>
  <c r="F407"/>
  <c r="EV407"/>
  <c r="CC407"/>
  <c r="HA407"/>
  <c r="FK407"/>
  <c r="HP407"/>
  <c r="BQ407"/>
  <c r="IE407"/>
  <c r="DJ407"/>
  <c r="S407"/>
  <c r="FX407"/>
  <c r="GH407"/>
  <c r="AB407"/>
  <c r="GN407"/>
  <c r="AC407"/>
  <c r="GZ407"/>
  <c r="EK407"/>
  <c r="CV407"/>
  <c r="ES407"/>
  <c r="AE407"/>
  <c r="CS407"/>
  <c r="DP407"/>
  <c r="V407"/>
  <c r="AX407"/>
  <c r="GQ407"/>
  <c r="DI407"/>
  <c r="FM407"/>
  <c r="BC407"/>
  <c r="DO407"/>
  <c r="GY407"/>
  <c r="AZ407"/>
  <c r="BN407"/>
  <c r="BD407"/>
  <c r="BV407"/>
  <c r="BT407"/>
  <c r="DD407"/>
  <c r="GS407"/>
  <c r="EM407"/>
  <c r="BK407"/>
  <c r="EH407"/>
  <c r="AD407"/>
  <c r="Z407"/>
  <c r="EN407"/>
  <c r="HN407"/>
  <c r="BO407"/>
  <c r="GI407"/>
  <c r="BU407"/>
  <c r="HO407"/>
  <c r="FT407"/>
  <c r="BY407"/>
  <c r="O407"/>
  <c r="CX407"/>
  <c r="DN407"/>
  <c r="IL407"/>
  <c r="HV407"/>
  <c r="BI407"/>
  <c r="DW407"/>
  <c r="GC407"/>
  <c r="ID407"/>
  <c r="HM407"/>
  <c r="T407"/>
  <c r="DF407"/>
  <c r="AP407"/>
  <c r="DH407"/>
  <c r="FI407"/>
  <c r="BJ407"/>
  <c r="FN407"/>
  <c r="DV407"/>
  <c r="DE407"/>
  <c r="Q407"/>
  <c r="CB407"/>
  <c r="AN407"/>
  <c r="GG407"/>
  <c r="II407"/>
  <c r="IA407"/>
  <c r="CD407"/>
  <c r="Y407"/>
  <c r="GL407"/>
  <c r="HH407"/>
  <c r="GJ407"/>
  <c r="DB407"/>
  <c r="FV407"/>
  <c r="CP407"/>
  <c r="DA407"/>
  <c r="BG407"/>
  <c r="FF407"/>
  <c r="CM407"/>
  <c r="AH407"/>
  <c r="CJ407"/>
  <c r="IU407"/>
  <c r="IN407"/>
  <c r="CG407"/>
  <c r="HF407"/>
  <c r="IF407"/>
  <c r="HD407"/>
  <c r="HW407"/>
  <c r="EQ407"/>
  <c r="FL407"/>
  <c r="BX407"/>
  <c r="HY407"/>
  <c r="HL407"/>
  <c r="AI407"/>
  <c r="GR407"/>
  <c r="GT407"/>
  <c r="AW407"/>
  <c r="IV407"/>
  <c r="U407"/>
  <c r="EF407"/>
  <c r="CZ407"/>
  <c r="EU407"/>
  <c r="FE407"/>
  <c r="DU407"/>
  <c r="GF407"/>
  <c r="GV407"/>
  <c r="E407"/>
  <c r="FJ407"/>
  <c r="AF407"/>
  <c r="GX407"/>
  <c r="ET407"/>
  <c r="CN407"/>
  <c r="AS407"/>
  <c r="IS407"/>
  <c r="BM407"/>
  <c r="CW407"/>
  <c r="EX407"/>
  <c r="CE407"/>
  <c r="IR407"/>
  <c r="FH407"/>
  <c r="CU407"/>
  <c r="HX407"/>
  <c r="ED407"/>
  <c r="EL407"/>
  <c r="FR407"/>
  <c r="DQ407"/>
  <c r="GW407"/>
  <c r="W407"/>
  <c r="IK407"/>
  <c r="AQ407"/>
  <c r="EE407"/>
  <c r="EY407"/>
  <c r="BR407"/>
  <c r="AJ407"/>
  <c r="AA407"/>
  <c r="DS407"/>
  <c r="BP407"/>
  <c r="DG407"/>
  <c r="CR407"/>
  <c r="AT407"/>
  <c r="CL407"/>
  <c r="DK407"/>
  <c r="DL407"/>
  <c r="HB407"/>
  <c r="FO407"/>
  <c r="FU407"/>
  <c r="EB407"/>
  <c r="M407"/>
  <c r="GB407"/>
  <c r="I407"/>
  <c r="HE407"/>
  <c r="IM407"/>
  <c r="G407"/>
  <c r="FP407"/>
  <c r="AR407"/>
  <c r="GO407"/>
  <c r="HI407"/>
  <c r="EG407"/>
  <c r="BA407"/>
  <c r="IQ407"/>
  <c r="BZ407"/>
  <c r="CK407"/>
  <c r="HR407"/>
  <c r="EZ407"/>
  <c r="ER407"/>
  <c r="IH407"/>
  <c r="H407"/>
  <c r="GE407"/>
  <c r="AK407"/>
  <c r="AY407"/>
  <c r="N407"/>
  <c r="CH407"/>
  <c r="IO407"/>
  <c r="AU407"/>
  <c r="J407"/>
  <c r="EC407"/>
  <c r="EA407"/>
  <c r="X407"/>
  <c r="GM407"/>
  <c r="CT407"/>
  <c r="GA407"/>
  <c r="AV407"/>
  <c r="FQ407"/>
  <c r="R407"/>
  <c r="GD407"/>
  <c r="HT407"/>
  <c r="IB407"/>
  <c r="IT407"/>
  <c r="GK407"/>
  <c r="FD407"/>
  <c r="HZ407"/>
  <c r="DM407"/>
  <c r="FZ407"/>
  <c r="IC407"/>
  <c r="BQ415"/>
  <c r="AJ415"/>
  <c r="FX415"/>
  <c r="EB415"/>
  <c r="W415"/>
  <c r="BB415"/>
  <c r="DQ415"/>
  <c r="FS415"/>
  <c r="CO415"/>
  <c r="T415"/>
  <c r="HY415"/>
  <c r="N415"/>
  <c r="GR415"/>
  <c r="GK415"/>
  <c r="CC415"/>
  <c r="IV415"/>
  <c r="AN415"/>
  <c r="BV415"/>
  <c r="FB415"/>
  <c r="CR415"/>
  <c r="HV415"/>
  <c r="AA415"/>
  <c r="CD415"/>
  <c r="IC415"/>
  <c r="DR415"/>
  <c r="BN415"/>
  <c r="ID415"/>
  <c r="CJ415"/>
  <c r="BY415"/>
  <c r="DJ415"/>
  <c r="BP415"/>
  <c r="IA415"/>
  <c r="HT415"/>
  <c r="AM415"/>
  <c r="FV415"/>
  <c r="CU415"/>
  <c r="IQ415"/>
  <c r="AF415"/>
  <c r="IM415"/>
  <c r="IG415"/>
  <c r="IP415"/>
  <c r="EN415"/>
  <c r="BL415"/>
  <c r="BO415"/>
  <c r="HF415"/>
  <c r="HN415"/>
  <c r="IF415"/>
  <c r="GY415"/>
  <c r="HP415"/>
  <c r="CN415"/>
  <c r="DK415"/>
  <c r="HI415"/>
  <c r="DX415"/>
  <c r="CF415"/>
  <c r="AG415"/>
  <c r="AX415"/>
  <c r="EK415"/>
  <c r="HK415"/>
  <c r="GZ415"/>
  <c r="DN415"/>
  <c r="GP415"/>
  <c r="AK415"/>
  <c r="FM415"/>
  <c r="DP415"/>
  <c r="DV415"/>
  <c r="BW415"/>
  <c r="GS415"/>
  <c r="FI415"/>
  <c r="CQ415"/>
  <c r="F415"/>
  <c r="BX415"/>
  <c r="EF415"/>
  <c r="K415"/>
  <c r="U415"/>
  <c r="DG415"/>
  <c r="CZ415"/>
  <c r="AQ415"/>
  <c r="DL415"/>
  <c r="ED415"/>
  <c r="M415"/>
  <c r="AT415"/>
  <c r="IH415"/>
  <c r="CA415"/>
  <c r="DS415"/>
  <c r="FQ415"/>
  <c r="FT415"/>
  <c r="EP415"/>
  <c r="IJ415"/>
  <c r="GD415"/>
  <c r="DA415"/>
  <c r="EU415"/>
  <c r="FH415"/>
  <c r="CX415"/>
  <c r="HG415"/>
  <c r="IL415"/>
  <c r="CV415"/>
  <c r="EX415"/>
  <c r="HB415"/>
  <c r="H415"/>
  <c r="EE415"/>
  <c r="EQ415"/>
  <c r="HU415"/>
  <c r="AB415"/>
  <c r="G415"/>
  <c r="EO415"/>
  <c r="CK415"/>
  <c r="DF415"/>
  <c r="DD415"/>
  <c r="DT415"/>
  <c r="EL415"/>
  <c r="AP415"/>
  <c r="Y415"/>
  <c r="HL415"/>
  <c r="GE415"/>
  <c r="FF415"/>
  <c r="CI415"/>
  <c r="GA415"/>
  <c r="FN415"/>
  <c r="AW415"/>
  <c r="X415"/>
  <c r="GN415"/>
  <c r="AY415"/>
  <c r="GJ415"/>
  <c r="FO415"/>
  <c r="EA415"/>
  <c r="HE415"/>
  <c r="HQ415"/>
  <c r="IN415"/>
  <c r="GC415"/>
  <c r="FA415"/>
  <c r="ES415"/>
  <c r="GX415"/>
  <c r="DZ415"/>
  <c r="FY415"/>
  <c r="IS415"/>
  <c r="CL415"/>
  <c r="FG415"/>
  <c r="EZ415"/>
  <c r="DB415"/>
  <c r="DH415"/>
  <c r="GH415"/>
  <c r="BS415"/>
  <c r="BE415"/>
  <c r="V415"/>
  <c r="ET415"/>
  <c r="CB415"/>
  <c r="FR415"/>
  <c r="BM415"/>
  <c r="FE415"/>
  <c r="DW415"/>
  <c r="GG415"/>
  <c r="HC415"/>
  <c r="IB415"/>
  <c r="EI415"/>
  <c r="HS415"/>
  <c r="BH415"/>
  <c r="CP415"/>
  <c r="FJ415"/>
  <c r="IU415"/>
  <c r="CS415"/>
  <c r="GI415"/>
  <c r="EG415"/>
  <c r="L415"/>
  <c r="EV415"/>
  <c r="Z415"/>
  <c r="BA415"/>
  <c r="GQ415"/>
  <c r="DI415"/>
  <c r="J415"/>
  <c r="EH415"/>
  <c r="HJ415"/>
  <c r="BG415"/>
  <c r="BF415"/>
  <c r="HW415"/>
  <c r="AL415"/>
  <c r="HZ415"/>
  <c r="FP415"/>
  <c r="HX415"/>
  <c r="AS415"/>
  <c r="DE415"/>
  <c r="FL415"/>
  <c r="BT415"/>
  <c r="GM415"/>
  <c r="BD415"/>
  <c r="FU415"/>
  <c r="AZ415"/>
  <c r="BR415"/>
  <c r="HO415"/>
  <c r="CW415"/>
  <c r="GF415"/>
  <c r="FZ415"/>
  <c r="AU415"/>
  <c r="DC415"/>
  <c r="I415"/>
  <c r="CT415"/>
  <c r="AI415"/>
  <c r="IK415"/>
  <c r="IT415"/>
  <c r="GO415"/>
  <c r="EY415"/>
  <c r="BU415"/>
  <c r="DM415"/>
  <c r="GV415"/>
  <c r="GW415"/>
  <c r="FW415"/>
  <c r="AD415"/>
  <c r="DO415"/>
  <c r="R415"/>
  <c r="HR415"/>
  <c r="AC415"/>
  <c r="AE415"/>
  <c r="HA415"/>
  <c r="EW415"/>
  <c r="E415"/>
  <c r="AO415"/>
  <c r="CE415"/>
  <c r="BJ415"/>
  <c r="GB415"/>
  <c r="HH415"/>
  <c r="CH415"/>
  <c r="FD415"/>
  <c r="GU415"/>
  <c r="BZ415"/>
  <c r="HD415"/>
  <c r="BK415"/>
  <c r="HM415"/>
  <c r="EM415"/>
  <c r="CY415"/>
  <c r="Q415"/>
  <c r="AV415"/>
  <c r="FK415"/>
  <c r="BI415"/>
  <c r="II415"/>
  <c r="BC415"/>
  <c r="O415"/>
  <c r="CG415"/>
  <c r="GL415"/>
  <c r="S415"/>
  <c r="CM415"/>
  <c r="GT415"/>
  <c r="AR415"/>
  <c r="FC415"/>
  <c r="IR415"/>
  <c r="DU415"/>
  <c r="IO415"/>
  <c r="EJ415"/>
  <c r="EC415"/>
  <c r="DY415"/>
  <c r="AH415"/>
  <c r="IE415"/>
  <c r="ER415"/>
  <c r="BH396"/>
  <c r="GV396"/>
  <c r="AW396"/>
  <c r="BM396"/>
  <c r="FK396"/>
  <c r="CA396"/>
  <c r="EJ396"/>
  <c r="T396"/>
  <c r="IH396"/>
  <c r="GW396"/>
  <c r="HW396"/>
  <c r="EK396"/>
  <c r="EV396"/>
  <c r="DO396"/>
  <c r="X396"/>
  <c r="BI396"/>
  <c r="GU396"/>
  <c r="AL396"/>
  <c r="EG396"/>
  <c r="J396"/>
  <c r="IR396"/>
  <c r="GP396"/>
  <c r="FD396"/>
  <c r="EN396"/>
  <c r="HV396"/>
  <c r="CR396"/>
  <c r="E396"/>
  <c r="FR396"/>
  <c r="AU396"/>
  <c r="DS396"/>
  <c r="GL396"/>
  <c r="DD396"/>
  <c r="DZ396"/>
  <c r="EE396"/>
  <c r="FQ396"/>
  <c r="GQ396"/>
  <c r="BG396"/>
  <c r="BP396"/>
  <c r="HX396"/>
  <c r="FM396"/>
  <c r="DP396"/>
  <c r="FZ396"/>
  <c r="EA396"/>
  <c r="AR396"/>
  <c r="FH396"/>
  <c r="GI396"/>
  <c r="ER396"/>
  <c r="AF396"/>
  <c r="BT396"/>
  <c r="BR396"/>
  <c r="GM396"/>
  <c r="BY396"/>
  <c r="CO396"/>
  <c r="HT396"/>
  <c r="IQ396"/>
  <c r="EP396"/>
  <c r="BW396"/>
  <c r="HJ396"/>
  <c r="DM396"/>
  <c r="L396"/>
  <c r="DJ396"/>
  <c r="IT396"/>
  <c r="R396"/>
  <c r="BQ396"/>
  <c r="CT396"/>
  <c r="AP396"/>
  <c r="CY396"/>
  <c r="BZ396"/>
  <c r="AD396"/>
  <c r="IO396"/>
  <c r="EL396"/>
  <c r="DX396"/>
  <c r="DA396"/>
  <c r="EB396"/>
  <c r="II396"/>
  <c r="IC396"/>
  <c r="CE396"/>
  <c r="FI396"/>
  <c r="BU396"/>
  <c r="FO396"/>
  <c r="IM396"/>
  <c r="HE396"/>
  <c r="CP396"/>
  <c r="GE396"/>
  <c r="EX396"/>
  <c r="EZ396"/>
  <c r="IG396"/>
  <c r="DQ396"/>
  <c r="DE396"/>
  <c r="EH396"/>
  <c r="CX396"/>
  <c r="GX396"/>
  <c r="GO396"/>
  <c r="AY396"/>
  <c r="GF396"/>
  <c r="BL396"/>
  <c r="FL396"/>
  <c r="BX396"/>
  <c r="Q396"/>
  <c r="IV396"/>
  <c r="N396"/>
  <c r="IU396"/>
  <c r="GK396"/>
  <c r="EQ396"/>
  <c r="AJ396"/>
  <c r="DY396"/>
  <c r="BF396"/>
  <c r="CQ396"/>
  <c r="CH396"/>
  <c r="AE396"/>
  <c r="BO396"/>
  <c r="EF396"/>
  <c r="EM396"/>
  <c r="HQ396"/>
  <c r="FW396"/>
  <c r="GR396"/>
  <c r="HL396"/>
  <c r="IL396"/>
  <c r="ES396"/>
  <c r="FV396"/>
  <c r="IP396"/>
  <c r="EI396"/>
  <c r="FX396"/>
  <c r="CW396"/>
  <c r="GY396"/>
  <c r="HR396"/>
  <c r="CU396"/>
  <c r="DC396"/>
  <c r="GS396"/>
  <c r="HM396"/>
  <c r="AX396"/>
  <c r="GZ396"/>
  <c r="BV396"/>
  <c r="IB396"/>
  <c r="FA396"/>
  <c r="IN396"/>
  <c r="Y396"/>
  <c r="Z396"/>
  <c r="DU396"/>
  <c r="FU396"/>
  <c r="HH396"/>
  <c r="DG396"/>
  <c r="GB396"/>
  <c r="AI396"/>
  <c r="BA396"/>
  <c r="HN396"/>
  <c r="IF396"/>
  <c r="DH396"/>
  <c r="FG396"/>
  <c r="G396"/>
  <c r="DV396"/>
  <c r="I396"/>
  <c r="W396"/>
  <c r="AA396"/>
  <c r="AS396"/>
  <c r="AG396"/>
  <c r="ED396"/>
  <c r="CJ396"/>
  <c r="CL396"/>
  <c r="BN396"/>
  <c r="GA396"/>
  <c r="EU396"/>
  <c r="GJ396"/>
  <c r="M396"/>
  <c r="CK396"/>
  <c r="HF396"/>
  <c r="HO396"/>
  <c r="HI396"/>
  <c r="DF396"/>
  <c r="HK396"/>
  <c r="BB396"/>
  <c r="DW396"/>
  <c r="DK396"/>
  <c r="DN396"/>
  <c r="HZ396"/>
  <c r="FP396"/>
  <c r="FT396"/>
  <c r="DB396"/>
  <c r="FJ396"/>
  <c r="AN396"/>
  <c r="HB396"/>
  <c r="CN396"/>
  <c r="EW396"/>
  <c r="DR396"/>
  <c r="GG396"/>
  <c r="FE396"/>
  <c r="BE396"/>
  <c r="FC396"/>
  <c r="V396"/>
  <c r="O396"/>
  <c r="HP396"/>
  <c r="CS396"/>
  <c r="CM396"/>
  <c r="CB396"/>
  <c r="FY396"/>
  <c r="ID396"/>
  <c r="K396"/>
  <c r="HS396"/>
  <c r="IE396"/>
  <c r="BC396"/>
  <c r="CG396"/>
  <c r="AH396"/>
  <c r="HU396"/>
  <c r="GN396"/>
  <c r="BK396"/>
  <c r="BJ396"/>
  <c r="FN396"/>
  <c r="IK396"/>
  <c r="HA396"/>
  <c r="DT396"/>
  <c r="S396"/>
  <c r="AM396"/>
  <c r="CV396"/>
  <c r="CI396"/>
  <c r="DL396"/>
  <c r="GC396"/>
  <c r="GD396"/>
  <c r="CZ396"/>
  <c r="IA396"/>
  <c r="HG396"/>
  <c r="IJ396"/>
  <c r="U396"/>
  <c r="H396"/>
  <c r="AT396"/>
  <c r="BD396"/>
  <c r="AZ396"/>
  <c r="HD396"/>
  <c r="DI396"/>
  <c r="AC396"/>
  <c r="CC396"/>
  <c r="AB396"/>
  <c r="GT396"/>
  <c r="AV396"/>
  <c r="ET396"/>
  <c r="F396"/>
  <c r="EC396"/>
  <c r="CF396"/>
  <c r="AK396"/>
  <c r="FS396"/>
  <c r="HY396"/>
  <c r="AQ396"/>
  <c r="EY396"/>
  <c r="HC396"/>
  <c r="AO396"/>
  <c r="GH396"/>
  <c r="FF396"/>
  <c r="FB396"/>
  <c r="BS396"/>
  <c r="CD396"/>
  <c r="EO396"/>
  <c r="IS396"/>
  <c r="DZ398"/>
  <c r="DO398"/>
  <c r="BK398"/>
  <c r="GF398"/>
  <c r="ER398"/>
  <c r="AS398"/>
  <c r="ID398"/>
  <c r="DU398"/>
  <c r="CE398"/>
  <c r="GW398"/>
  <c r="CN398"/>
  <c r="HM398"/>
  <c r="GZ398"/>
  <c r="FJ398"/>
  <c r="HF398"/>
  <c r="EE398"/>
  <c r="L398"/>
  <c r="V398"/>
  <c r="HE398"/>
  <c r="II398"/>
  <c r="DS398"/>
  <c r="IO398"/>
  <c r="FU398"/>
  <c r="FR398"/>
  <c r="IL398"/>
  <c r="AB398"/>
  <c r="FT398"/>
  <c r="AO398"/>
  <c r="DT398"/>
  <c r="DJ398"/>
  <c r="EL398"/>
  <c r="DD398"/>
  <c r="AN398"/>
  <c r="EM398"/>
  <c r="BW398"/>
  <c r="ES398"/>
  <c r="EK398"/>
  <c r="IE398"/>
  <c r="IH398"/>
  <c r="CQ398"/>
  <c r="Z398"/>
  <c r="HR398"/>
  <c r="HL398"/>
  <c r="BR398"/>
  <c r="FE398"/>
  <c r="IV398"/>
  <c r="ET398"/>
  <c r="GP398"/>
  <c r="DI398"/>
  <c r="CT398"/>
  <c r="EG398"/>
  <c r="DP398"/>
  <c r="AE398"/>
  <c r="HB398"/>
  <c r="AZ398"/>
  <c r="IC398"/>
  <c r="CV398"/>
  <c r="R398"/>
  <c r="DA398"/>
  <c r="E398"/>
  <c r="HA398"/>
  <c r="BZ398"/>
  <c r="Y398"/>
  <c r="FA398"/>
  <c r="N398"/>
  <c r="HH398"/>
  <c r="CO398"/>
  <c r="FY398"/>
  <c r="BO398"/>
  <c r="GS398"/>
  <c r="IA398"/>
  <c r="HY398"/>
  <c r="BC398"/>
  <c r="FW398"/>
  <c r="HP398"/>
  <c r="W398"/>
  <c r="DM398"/>
  <c r="AF398"/>
  <c r="FS398"/>
  <c r="AQ398"/>
  <c r="BL398"/>
  <c r="HO398"/>
  <c r="AH398"/>
  <c r="CX398"/>
  <c r="F398"/>
  <c r="ED398"/>
  <c r="AD398"/>
  <c r="BQ398"/>
  <c r="BN398"/>
  <c r="GG398"/>
  <c r="BY398"/>
  <c r="FZ398"/>
  <c r="HS398"/>
  <c r="AJ398"/>
  <c r="AM398"/>
  <c r="GI398"/>
  <c r="IP398"/>
  <c r="CU398"/>
  <c r="GM398"/>
  <c r="CA398"/>
  <c r="AR398"/>
  <c r="EC398"/>
  <c r="CY398"/>
  <c r="GV398"/>
  <c r="DQ398"/>
  <c r="EW398"/>
  <c r="S398"/>
  <c r="FH398"/>
  <c r="IB398"/>
  <c r="BG398"/>
  <c r="EZ398"/>
  <c r="FO398"/>
  <c r="GC398"/>
  <c r="EO398"/>
  <c r="GY398"/>
  <c r="EN398"/>
  <c r="CB398"/>
  <c r="BF398"/>
  <c r="EQ398"/>
  <c r="DR398"/>
  <c r="U398"/>
  <c r="EJ398"/>
  <c r="GU398"/>
  <c r="FB398"/>
  <c r="DK398"/>
  <c r="BJ398"/>
  <c r="FG398"/>
  <c r="AG398"/>
  <c r="X398"/>
  <c r="GT398"/>
  <c r="BX398"/>
  <c r="T398"/>
  <c r="CW398"/>
  <c r="CJ398"/>
  <c r="IQ398"/>
  <c r="FI398"/>
  <c r="GX398"/>
  <c r="DC398"/>
  <c r="EY398"/>
  <c r="BT398"/>
  <c r="IJ398"/>
  <c r="DG398"/>
  <c r="CR398"/>
  <c r="FX398"/>
  <c r="IT398"/>
  <c r="EB398"/>
  <c r="AX398"/>
  <c r="AP398"/>
  <c r="AL398"/>
  <c r="GQ398"/>
  <c r="FV398"/>
  <c r="CS398"/>
  <c r="H398"/>
  <c r="AU398"/>
  <c r="O398"/>
  <c r="FQ398"/>
  <c r="HV398"/>
  <c r="M398"/>
  <c r="BU398"/>
  <c r="HC398"/>
  <c r="GN398"/>
  <c r="K398"/>
  <c r="IK398"/>
  <c r="IG398"/>
  <c r="DV398"/>
  <c r="BB398"/>
  <c r="GK398"/>
  <c r="FN398"/>
  <c r="DF398"/>
  <c r="DB398"/>
  <c r="BE398"/>
  <c r="IU398"/>
  <c r="AY398"/>
  <c r="BI398"/>
  <c r="GB398"/>
  <c r="HZ398"/>
  <c r="Q398"/>
  <c r="AC398"/>
  <c r="FD398"/>
  <c r="DL398"/>
  <c r="CK398"/>
  <c r="AT398"/>
  <c r="J398"/>
  <c r="GL398"/>
  <c r="AA398"/>
  <c r="BH398"/>
  <c r="AK398"/>
  <c r="HG398"/>
  <c r="CD398"/>
  <c r="DX398"/>
  <c r="BM398"/>
  <c r="CL398"/>
  <c r="BD398"/>
  <c r="CM398"/>
  <c r="HQ398"/>
  <c r="DH398"/>
  <c r="HJ398"/>
  <c r="GR398"/>
  <c r="CI398"/>
  <c r="GD398"/>
  <c r="AI398"/>
  <c r="FC398"/>
  <c r="IS398"/>
  <c r="DY398"/>
  <c r="AV398"/>
  <c r="BA398"/>
  <c r="GO398"/>
  <c r="HN398"/>
  <c r="IM398"/>
  <c r="EI398"/>
  <c r="HD398"/>
  <c r="I398"/>
  <c r="G398"/>
  <c r="HW398"/>
  <c r="HT398"/>
  <c r="EX398"/>
  <c r="EU398"/>
  <c r="CG398"/>
  <c r="CF398"/>
  <c r="FP398"/>
  <c r="DE398"/>
  <c r="BV398"/>
  <c r="HK398"/>
  <c r="GA398"/>
  <c r="HU398"/>
  <c r="BS398"/>
  <c r="DN398"/>
  <c r="CC398"/>
  <c r="FK398"/>
  <c r="FL398"/>
  <c r="DW398"/>
  <c r="GJ398"/>
  <c r="IR398"/>
  <c r="EF398"/>
  <c r="GH398"/>
  <c r="BP398"/>
  <c r="HI398"/>
  <c r="FM398"/>
  <c r="EP398"/>
  <c r="IN398"/>
  <c r="EH398"/>
  <c r="HX398"/>
  <c r="CZ398"/>
  <c r="AW398"/>
  <c r="EV398"/>
  <c r="FF398"/>
  <c r="CH398"/>
  <c r="CP398"/>
  <c r="EA398"/>
  <c r="GE398"/>
  <c r="IF398"/>
  <c r="H384"/>
  <c r="K384"/>
  <c r="I384"/>
  <c r="F384"/>
  <c r="O384"/>
  <c r="R384"/>
  <c r="G384"/>
  <c r="M384"/>
  <c r="E384"/>
  <c r="L384"/>
  <c r="N384"/>
  <c r="J384"/>
  <c r="Q384"/>
  <c r="T418"/>
  <c r="FY418"/>
  <c r="BE418"/>
  <c r="AU418"/>
  <c r="FS418"/>
  <c r="CM418"/>
  <c r="EA418"/>
  <c r="I418"/>
  <c r="FA418"/>
  <c r="IT418"/>
  <c r="EO418"/>
  <c r="DV418"/>
  <c r="AR418"/>
  <c r="HS418"/>
  <c r="CH418"/>
  <c r="IL418"/>
  <c r="S418"/>
  <c r="J418"/>
  <c r="GL418"/>
  <c r="GF418"/>
  <c r="DX418"/>
  <c r="GT418"/>
  <c r="HD418"/>
  <c r="EZ418"/>
  <c r="K418"/>
  <c r="DL418"/>
  <c r="CB418"/>
  <c r="GD418"/>
  <c r="HH418"/>
  <c r="CQ418"/>
  <c r="CI418"/>
  <c r="GS418"/>
  <c r="BB418"/>
  <c r="AS418"/>
  <c r="GY418"/>
  <c r="GH418"/>
  <c r="HZ418"/>
  <c r="HA418"/>
  <c r="BG418"/>
  <c r="FC418"/>
  <c r="GU418"/>
  <c r="BR418"/>
  <c r="HP418"/>
  <c r="EP418"/>
  <c r="HU418"/>
  <c r="HX418"/>
  <c r="BJ418"/>
  <c r="DF418"/>
  <c r="BD418"/>
  <c r="HJ418"/>
  <c r="BC418"/>
  <c r="L418"/>
  <c r="GR418"/>
  <c r="CX418"/>
  <c r="IU418"/>
  <c r="CE418"/>
  <c r="IE418"/>
  <c r="AA418"/>
  <c r="AI418"/>
  <c r="FB418"/>
  <c r="CP418"/>
  <c r="FJ418"/>
  <c r="IV418"/>
  <c r="EU418"/>
  <c r="DH418"/>
  <c r="BO418"/>
  <c r="FX418"/>
  <c r="HC418"/>
  <c r="CD418"/>
  <c r="ID418"/>
  <c r="AL418"/>
  <c r="DN418"/>
  <c r="AT418"/>
  <c r="AK418"/>
  <c r="II418"/>
  <c r="AW418"/>
  <c r="ET418"/>
  <c r="CN418"/>
  <c r="BK418"/>
  <c r="EF418"/>
  <c r="EI418"/>
  <c r="DT418"/>
  <c r="IA418"/>
  <c r="AE418"/>
  <c r="ER418"/>
  <c r="G418"/>
  <c r="GE418"/>
  <c r="BY418"/>
  <c r="FT418"/>
  <c r="BA418"/>
  <c r="BP418"/>
  <c r="AF418"/>
  <c r="AY418"/>
  <c r="HE418"/>
  <c r="HG418"/>
  <c r="CU418"/>
  <c r="GC418"/>
  <c r="DK418"/>
  <c r="CW418"/>
  <c r="F418"/>
  <c r="AH418"/>
  <c r="CV418"/>
  <c r="CK418"/>
  <c r="BF418"/>
  <c r="FE418"/>
  <c r="GJ418"/>
  <c r="EY418"/>
  <c r="GX418"/>
  <c r="HB418"/>
  <c r="FL418"/>
  <c r="AM418"/>
  <c r="GW418"/>
  <c r="FK418"/>
  <c r="AN418"/>
  <c r="CA418"/>
  <c r="BW418"/>
  <c r="EW418"/>
  <c r="GG418"/>
  <c r="AQ418"/>
  <c r="EQ418"/>
  <c r="CO418"/>
  <c r="HT418"/>
  <c r="BQ418"/>
  <c r="FG418"/>
  <c r="R418"/>
  <c r="EL418"/>
  <c r="FD418"/>
  <c r="Z418"/>
  <c r="HQ418"/>
  <c r="M418"/>
  <c r="AG418"/>
  <c r="ED418"/>
  <c r="GA418"/>
  <c r="E418"/>
  <c r="HF418"/>
  <c r="EB418"/>
  <c r="W418"/>
  <c r="IN418"/>
  <c r="GO418"/>
  <c r="HM418"/>
  <c r="BL418"/>
  <c r="AB418"/>
  <c r="GZ418"/>
  <c r="BU418"/>
  <c r="HO418"/>
  <c r="HN418"/>
  <c r="DS418"/>
  <c r="FF418"/>
  <c r="GM418"/>
  <c r="CS418"/>
  <c r="FO418"/>
  <c r="IJ418"/>
  <c r="AC418"/>
  <c r="HR418"/>
  <c r="O418"/>
  <c r="GN418"/>
  <c r="DR418"/>
  <c r="FN418"/>
  <c r="DW418"/>
  <c r="AJ418"/>
  <c r="IS418"/>
  <c r="BN418"/>
  <c r="CG418"/>
  <c r="GB418"/>
  <c r="DP418"/>
  <c r="CR418"/>
  <c r="IH418"/>
  <c r="DJ418"/>
  <c r="DC418"/>
  <c r="AV418"/>
  <c r="IM418"/>
  <c r="BV418"/>
  <c r="BS418"/>
  <c r="FQ418"/>
  <c r="EX418"/>
  <c r="FM418"/>
  <c r="U418"/>
  <c r="DD418"/>
  <c r="IB418"/>
  <c r="CZ418"/>
  <c r="DE418"/>
  <c r="AD418"/>
  <c r="FU418"/>
  <c r="IR418"/>
  <c r="EE418"/>
  <c r="DQ418"/>
  <c r="EH418"/>
  <c r="IF418"/>
  <c r="Y418"/>
  <c r="N418"/>
  <c r="FR418"/>
  <c r="EK418"/>
  <c r="IG418"/>
  <c r="CF418"/>
  <c r="FZ418"/>
  <c r="DU418"/>
  <c r="BT418"/>
  <c r="EV418"/>
  <c r="HW418"/>
  <c r="IQ418"/>
  <c r="GQ418"/>
  <c r="DG418"/>
  <c r="AX418"/>
  <c r="AZ418"/>
  <c r="BM418"/>
  <c r="BI418"/>
  <c r="BH418"/>
  <c r="DA418"/>
  <c r="DZ418"/>
  <c r="GI418"/>
  <c r="EG418"/>
  <c r="BX418"/>
  <c r="FV418"/>
  <c r="EJ418"/>
  <c r="EM418"/>
  <c r="BZ418"/>
  <c r="IK418"/>
  <c r="CL418"/>
  <c r="H418"/>
  <c r="FP418"/>
  <c r="CC418"/>
  <c r="IO418"/>
  <c r="X418"/>
  <c r="HY418"/>
  <c r="AP418"/>
  <c r="ES418"/>
  <c r="AO418"/>
  <c r="EN418"/>
  <c r="DI418"/>
  <c r="DM418"/>
  <c r="CT418"/>
  <c r="GK418"/>
  <c r="V418"/>
  <c r="GP418"/>
  <c r="HK418"/>
  <c r="DO418"/>
  <c r="CY418"/>
  <c r="HL418"/>
  <c r="HV418"/>
  <c r="DB418"/>
  <c r="FH418"/>
  <c r="CJ418"/>
  <c r="FI418"/>
  <c r="GV418"/>
  <c r="IP418"/>
  <c r="DY418"/>
  <c r="FW418"/>
  <c r="EC418"/>
  <c r="IC418"/>
  <c r="HI418"/>
  <c r="Q418"/>
  <c r="FJ424"/>
  <c r="CM424"/>
  <c r="IN424"/>
  <c r="IR424"/>
  <c r="IB424"/>
  <c r="BG424"/>
  <c r="HN424"/>
  <c r="AX424"/>
  <c r="IH424"/>
  <c r="CO424"/>
  <c r="FG424"/>
  <c r="IF424"/>
  <c r="CG424"/>
  <c r="BT424"/>
  <c r="GW424"/>
  <c r="DP424"/>
  <c r="IU424"/>
  <c r="GZ424"/>
  <c r="HS424"/>
  <c r="BM424"/>
  <c r="BN424"/>
  <c r="R424"/>
  <c r="BK424"/>
  <c r="DX424"/>
  <c r="HH424"/>
  <c r="AA424"/>
  <c r="Q424"/>
  <c r="HW424"/>
  <c r="II424"/>
  <c r="EX424"/>
  <c r="IQ424"/>
  <c r="T424"/>
  <c r="CD424"/>
  <c r="X424"/>
  <c r="HC424"/>
  <c r="FK424"/>
  <c r="FF424"/>
  <c r="EA424"/>
  <c r="FI424"/>
  <c r="F424"/>
  <c r="AK424"/>
  <c r="IG424"/>
  <c r="BB424"/>
  <c r="CX424"/>
  <c r="GH424"/>
  <c r="AZ424"/>
  <c r="CJ424"/>
  <c r="GG424"/>
  <c r="IC424"/>
  <c r="L424"/>
  <c r="GU424"/>
  <c r="FY424"/>
  <c r="BJ424"/>
  <c r="ER424"/>
  <c r="DU424"/>
  <c r="ID424"/>
  <c r="EV424"/>
  <c r="O424"/>
  <c r="EK424"/>
  <c r="EG424"/>
  <c r="CK424"/>
  <c r="IO424"/>
  <c r="DC424"/>
  <c r="EH424"/>
  <c r="S424"/>
  <c r="J424"/>
  <c r="Y424"/>
  <c r="HR424"/>
  <c r="FU424"/>
  <c r="IK424"/>
  <c r="HE424"/>
  <c r="FV424"/>
  <c r="GX424"/>
  <c r="AO424"/>
  <c r="CY424"/>
  <c r="CC424"/>
  <c r="DF424"/>
  <c r="HD424"/>
  <c r="FB424"/>
  <c r="DD424"/>
  <c r="AB424"/>
  <c r="BW424"/>
  <c r="DZ424"/>
  <c r="FN424"/>
  <c r="HK424"/>
  <c r="FL424"/>
  <c r="FO424"/>
  <c r="EF424"/>
  <c r="EQ424"/>
  <c r="HQ424"/>
  <c r="BV424"/>
  <c r="V424"/>
  <c r="DH424"/>
  <c r="FH424"/>
  <c r="EM424"/>
  <c r="FW424"/>
  <c r="EE424"/>
  <c r="EO424"/>
  <c r="BS424"/>
  <c r="DQ424"/>
  <c r="IT424"/>
  <c r="BF424"/>
  <c r="CR424"/>
  <c r="IL424"/>
  <c r="AI424"/>
  <c r="IM424"/>
  <c r="CN424"/>
  <c r="AR424"/>
  <c r="IA424"/>
  <c r="DO424"/>
  <c r="HJ424"/>
  <c r="BX424"/>
  <c r="GI424"/>
  <c r="GF424"/>
  <c r="DW424"/>
  <c r="IS424"/>
  <c r="GM424"/>
  <c r="AM424"/>
  <c r="HI424"/>
  <c r="AC424"/>
  <c r="FD424"/>
  <c r="HO424"/>
  <c r="DS424"/>
  <c r="BL424"/>
  <c r="CH424"/>
  <c r="GR424"/>
  <c r="GY424"/>
  <c r="CP424"/>
  <c r="Z424"/>
  <c r="DB424"/>
  <c r="CB424"/>
  <c r="EW424"/>
  <c r="CF424"/>
  <c r="EN424"/>
  <c r="HB424"/>
  <c r="GA424"/>
  <c r="CA424"/>
  <c r="FE424"/>
  <c r="FZ424"/>
  <c r="HF424"/>
  <c r="DV424"/>
  <c r="AJ424"/>
  <c r="DR424"/>
  <c r="BQ424"/>
  <c r="GN424"/>
  <c r="EC424"/>
  <c r="FM424"/>
  <c r="GE424"/>
  <c r="GS424"/>
  <c r="DT424"/>
  <c r="BC424"/>
  <c r="AF424"/>
  <c r="FS424"/>
  <c r="FQ424"/>
  <c r="BO424"/>
  <c r="ET424"/>
  <c r="BH424"/>
  <c r="BU424"/>
  <c r="K424"/>
  <c r="BI424"/>
  <c r="H424"/>
  <c r="G424"/>
  <c r="EB424"/>
  <c r="HA424"/>
  <c r="DK424"/>
  <c r="M424"/>
  <c r="DL424"/>
  <c r="GP424"/>
  <c r="HU424"/>
  <c r="FP424"/>
  <c r="DE424"/>
  <c r="ED424"/>
  <c r="HM424"/>
  <c r="CV424"/>
  <c r="AT424"/>
  <c r="GO424"/>
  <c r="HL424"/>
  <c r="GQ424"/>
  <c r="CS424"/>
  <c r="CQ424"/>
  <c r="GL424"/>
  <c r="GV424"/>
  <c r="HZ424"/>
  <c r="GK424"/>
  <c r="EZ424"/>
  <c r="DI424"/>
  <c r="GJ424"/>
  <c r="AP424"/>
  <c r="DA424"/>
  <c r="HX424"/>
  <c r="CZ424"/>
  <c r="AS424"/>
  <c r="AG424"/>
  <c r="EU424"/>
  <c r="EI424"/>
  <c r="FX424"/>
  <c r="E424"/>
  <c r="IJ424"/>
  <c r="AE424"/>
  <c r="DG424"/>
  <c r="BD424"/>
  <c r="AV424"/>
  <c r="AW424"/>
  <c r="CE424"/>
  <c r="DN424"/>
  <c r="FR424"/>
  <c r="AQ424"/>
  <c r="CW424"/>
  <c r="GT424"/>
  <c r="HG424"/>
  <c r="EP424"/>
  <c r="FC424"/>
  <c r="AY424"/>
  <c r="DM424"/>
  <c r="I424"/>
  <c r="AL424"/>
  <c r="N424"/>
  <c r="BZ424"/>
  <c r="BY424"/>
  <c r="FA424"/>
  <c r="AU424"/>
  <c r="U424"/>
  <c r="BP424"/>
  <c r="CI424"/>
  <c r="DY424"/>
  <c r="CT424"/>
  <c r="GB424"/>
  <c r="IV424"/>
  <c r="CU424"/>
  <c r="EL424"/>
  <c r="GD424"/>
  <c r="HT424"/>
  <c r="BA424"/>
  <c r="AD424"/>
  <c r="GC424"/>
  <c r="AN424"/>
  <c r="DJ424"/>
  <c r="W424"/>
  <c r="FT424"/>
  <c r="HP424"/>
  <c r="BR424"/>
  <c r="EY424"/>
  <c r="ES424"/>
  <c r="EJ424"/>
  <c r="IP424"/>
  <c r="BE424"/>
  <c r="HV424"/>
  <c r="HY424"/>
  <c r="IE424"/>
  <c r="AH424"/>
  <c r="CL424"/>
  <c r="AS392"/>
  <c r="EA392"/>
  <c r="FO392"/>
  <c r="EJ392"/>
  <c r="FA392"/>
  <c r="GU392"/>
  <c r="HD392"/>
  <c r="AU392"/>
  <c r="CH392"/>
  <c r="CU392"/>
  <c r="CS392"/>
  <c r="T392"/>
  <c r="BE392"/>
  <c r="IU392"/>
  <c r="EB392"/>
  <c r="AZ392"/>
  <c r="FH392"/>
  <c r="Q392"/>
  <c r="CA392"/>
  <c r="HB392"/>
  <c r="IO392"/>
  <c r="AQ392"/>
  <c r="AO392"/>
  <c r="CE392"/>
  <c r="EO392"/>
  <c r="GB392"/>
  <c r="BB392"/>
  <c r="BV392"/>
  <c r="R392"/>
  <c r="GV392"/>
  <c r="AD392"/>
  <c r="DL392"/>
  <c r="FZ392"/>
  <c r="BW392"/>
  <c r="AP392"/>
  <c r="CM392"/>
  <c r="GR392"/>
  <c r="G392"/>
  <c r="HW392"/>
  <c r="FV392"/>
  <c r="IA392"/>
  <c r="GY392"/>
  <c r="FL392"/>
  <c r="GP392"/>
  <c r="AA392"/>
  <c r="CT392"/>
  <c r="BO392"/>
  <c r="DK392"/>
  <c r="HZ392"/>
  <c r="HL392"/>
  <c r="CK392"/>
  <c r="GL392"/>
  <c r="BN392"/>
  <c r="HC392"/>
  <c r="CN392"/>
  <c r="BT392"/>
  <c r="FN392"/>
  <c r="BG392"/>
  <c r="HQ392"/>
  <c r="IP392"/>
  <c r="FM392"/>
  <c r="BH392"/>
  <c r="BI392"/>
  <c r="DD392"/>
  <c r="FK392"/>
  <c r="AR392"/>
  <c r="ID392"/>
  <c r="DA392"/>
  <c r="HM392"/>
  <c r="GZ392"/>
  <c r="IC392"/>
  <c r="BD392"/>
  <c r="EK392"/>
  <c r="CQ392"/>
  <c r="DX392"/>
  <c r="IM392"/>
  <c r="HK392"/>
  <c r="AB392"/>
  <c r="EC392"/>
  <c r="EU392"/>
  <c r="AN392"/>
  <c r="E392"/>
  <c r="EY392"/>
  <c r="HY392"/>
  <c r="BY392"/>
  <c r="CP392"/>
  <c r="FB392"/>
  <c r="EI392"/>
  <c r="FG392"/>
  <c r="BJ392"/>
  <c r="GO392"/>
  <c r="GH392"/>
  <c r="HV392"/>
  <c r="AJ392"/>
  <c r="ES392"/>
  <c r="GE392"/>
  <c r="DP392"/>
  <c r="K392"/>
  <c r="FQ392"/>
  <c r="IV392"/>
  <c r="CC392"/>
  <c r="AY392"/>
  <c r="ER392"/>
  <c r="S392"/>
  <c r="BC392"/>
  <c r="BU392"/>
  <c r="HI392"/>
  <c r="HF392"/>
  <c r="AK392"/>
  <c r="AG392"/>
  <c r="GT392"/>
  <c r="IK392"/>
  <c r="GD392"/>
  <c r="HA392"/>
  <c r="GX392"/>
  <c r="CW392"/>
  <c r="BX392"/>
  <c r="CO392"/>
  <c r="DW392"/>
  <c r="GJ392"/>
  <c r="EV392"/>
  <c r="CY392"/>
  <c r="FR392"/>
  <c r="GW392"/>
  <c r="FJ392"/>
  <c r="GM392"/>
  <c r="EZ392"/>
  <c r="IB392"/>
  <c r="AL392"/>
  <c r="FX392"/>
  <c r="AH392"/>
  <c r="HN392"/>
  <c r="M392"/>
  <c r="CJ392"/>
  <c r="GI392"/>
  <c r="GA392"/>
  <c r="AC392"/>
  <c r="HJ392"/>
  <c r="GQ392"/>
  <c r="BR392"/>
  <c r="FT392"/>
  <c r="J392"/>
  <c r="HR392"/>
  <c r="CD392"/>
  <c r="ED392"/>
  <c r="DI392"/>
  <c r="EM392"/>
  <c r="DQ392"/>
  <c r="F392"/>
  <c r="IH392"/>
  <c r="IL392"/>
  <c r="GK392"/>
  <c r="CX392"/>
  <c r="DB392"/>
  <c r="H392"/>
  <c r="AM392"/>
  <c r="GC392"/>
  <c r="EE392"/>
  <c r="FI392"/>
  <c r="DR392"/>
  <c r="DT392"/>
  <c r="N392"/>
  <c r="Z392"/>
  <c r="BM392"/>
  <c r="HT392"/>
  <c r="FU392"/>
  <c r="BF392"/>
  <c r="CG392"/>
  <c r="DZ392"/>
  <c r="DF392"/>
  <c r="IJ392"/>
  <c r="BA392"/>
  <c r="O392"/>
  <c r="DN392"/>
  <c r="HU392"/>
  <c r="DM392"/>
  <c r="EG392"/>
  <c r="IS392"/>
  <c r="V392"/>
  <c r="DY392"/>
  <c r="HG392"/>
  <c r="AT392"/>
  <c r="U392"/>
  <c r="EL392"/>
  <c r="EH392"/>
  <c r="IE392"/>
  <c r="X392"/>
  <c r="AX392"/>
  <c r="BL392"/>
  <c r="DU392"/>
  <c r="DC392"/>
  <c r="DO392"/>
  <c r="AF392"/>
  <c r="II392"/>
  <c r="L392"/>
  <c r="CZ392"/>
  <c r="DE392"/>
  <c r="AE392"/>
  <c r="BK392"/>
  <c r="HS392"/>
  <c r="BP392"/>
  <c r="IN392"/>
  <c r="CF392"/>
  <c r="BQ392"/>
  <c r="I392"/>
  <c r="FD392"/>
  <c r="HH392"/>
  <c r="EW392"/>
  <c r="HX392"/>
  <c r="ET392"/>
  <c r="HP392"/>
  <c r="AV392"/>
  <c r="IF392"/>
  <c r="FY392"/>
  <c r="CI392"/>
  <c r="CV392"/>
  <c r="AI392"/>
  <c r="FE392"/>
  <c r="DV392"/>
  <c r="EP392"/>
  <c r="CL392"/>
  <c r="GF392"/>
  <c r="CR392"/>
  <c r="BS392"/>
  <c r="FW392"/>
  <c r="EN392"/>
  <c r="AW392"/>
  <c r="HE392"/>
  <c r="GN392"/>
  <c r="HO392"/>
  <c r="W392"/>
  <c r="IQ392"/>
  <c r="BZ392"/>
  <c r="IG392"/>
  <c r="DS392"/>
  <c r="FS392"/>
  <c r="CB392"/>
  <c r="FC392"/>
  <c r="IT392"/>
  <c r="GG392"/>
  <c r="GS392"/>
  <c r="EX392"/>
  <c r="DH392"/>
  <c r="FF392"/>
  <c r="EF392"/>
  <c r="EQ392"/>
  <c r="DG392"/>
  <c r="DJ392"/>
  <c r="Y392"/>
  <c r="FP392"/>
  <c r="IR392"/>
  <c r="GF386"/>
  <c r="GM386"/>
  <c r="FN386"/>
  <c r="DU386"/>
  <c r="GS386"/>
  <c r="FJ386"/>
  <c r="M386"/>
  <c r="IV386"/>
  <c r="AS386"/>
  <c r="CE386"/>
  <c r="GJ386"/>
  <c r="HO386"/>
  <c r="DL386"/>
  <c r="EH386"/>
  <c r="HP386"/>
  <c r="EQ386"/>
  <c r="HC386"/>
  <c r="IR386"/>
  <c r="FH386"/>
  <c r="FS386"/>
  <c r="HF386"/>
  <c r="FC386"/>
  <c r="CG386"/>
  <c r="CP386"/>
  <c r="AE386"/>
  <c r="IT386"/>
  <c r="DM386"/>
  <c r="Q386"/>
  <c r="IA386"/>
  <c r="AI386"/>
  <c r="GQ386"/>
  <c r="GY386"/>
  <c r="DK386"/>
  <c r="I386"/>
  <c r="EJ386"/>
  <c r="HZ386"/>
  <c r="HA386"/>
  <c r="FL386"/>
  <c r="AY386"/>
  <c r="H386"/>
  <c r="FX386"/>
  <c r="DC386"/>
  <c r="AG386"/>
  <c r="DT386"/>
  <c r="CS386"/>
  <c r="IC386"/>
  <c r="AA386"/>
  <c r="FM386"/>
  <c r="G386"/>
  <c r="HU386"/>
  <c r="BD386"/>
  <c r="CO386"/>
  <c r="BU386"/>
  <c r="BE386"/>
  <c r="BH386"/>
  <c r="EK386"/>
  <c r="EN386"/>
  <c r="BT386"/>
  <c r="Z386"/>
  <c r="DD386"/>
  <c r="GT386"/>
  <c r="GI386"/>
  <c r="GX386"/>
  <c r="DZ386"/>
  <c r="DB386"/>
  <c r="BV386"/>
  <c r="II386"/>
  <c r="E386"/>
  <c r="EO386"/>
  <c r="AN386"/>
  <c r="CZ386"/>
  <c r="FE386"/>
  <c r="DN386"/>
  <c r="S386"/>
  <c r="GO386"/>
  <c r="BF386"/>
  <c r="HX386"/>
  <c r="CA386"/>
  <c r="HE386"/>
  <c r="FY386"/>
  <c r="GU386"/>
  <c r="J386"/>
  <c r="BB386"/>
  <c r="DV386"/>
  <c r="EC386"/>
  <c r="GA386"/>
  <c r="U386"/>
  <c r="EG386"/>
  <c r="IJ386"/>
  <c r="FZ386"/>
  <c r="DS386"/>
  <c r="GL386"/>
  <c r="CH386"/>
  <c r="HI386"/>
  <c r="EB386"/>
  <c r="DA386"/>
  <c r="T386"/>
  <c r="EL386"/>
  <c r="FO386"/>
  <c r="IG386"/>
  <c r="IE386"/>
  <c r="K386"/>
  <c r="AX386"/>
  <c r="HM386"/>
  <c r="CY386"/>
  <c r="IU386"/>
  <c r="GD386"/>
  <c r="IL386"/>
  <c r="FV386"/>
  <c r="AO386"/>
  <c r="DQ386"/>
  <c r="AD386"/>
  <c r="CC386"/>
  <c r="IN386"/>
  <c r="CR386"/>
  <c r="AC386"/>
  <c r="O386"/>
  <c r="FD386"/>
  <c r="IM386"/>
  <c r="IO386"/>
  <c r="ID386"/>
  <c r="AU386"/>
  <c r="DY386"/>
  <c r="CT386"/>
  <c r="EE386"/>
  <c r="IB386"/>
  <c r="HH386"/>
  <c r="FK386"/>
  <c r="BP386"/>
  <c r="DX386"/>
  <c r="AR386"/>
  <c r="FQ386"/>
  <c r="IQ386"/>
  <c r="CL386"/>
  <c r="FB386"/>
  <c r="FA386"/>
  <c r="EI386"/>
  <c r="DJ386"/>
  <c r="AL386"/>
  <c r="GZ386"/>
  <c r="AW386"/>
  <c r="IH386"/>
  <c r="HD386"/>
  <c r="EY386"/>
  <c r="CV386"/>
  <c r="AH386"/>
  <c r="DH386"/>
  <c r="CN386"/>
  <c r="DW386"/>
  <c r="HN386"/>
  <c r="HJ386"/>
  <c r="EV386"/>
  <c r="GV386"/>
  <c r="FW386"/>
  <c r="CQ386"/>
  <c r="N386"/>
  <c r="IF386"/>
  <c r="ER386"/>
  <c r="FG386"/>
  <c r="BN386"/>
  <c r="BZ386"/>
  <c r="BX386"/>
  <c r="FP386"/>
  <c r="FR386"/>
  <c r="DE386"/>
  <c r="GN386"/>
  <c r="GB386"/>
  <c r="DO386"/>
  <c r="DI386"/>
  <c r="CU386"/>
  <c r="HG386"/>
  <c r="BJ386"/>
  <c r="ET386"/>
  <c r="GK386"/>
  <c r="HV386"/>
  <c r="BO386"/>
  <c r="AV386"/>
  <c r="FF386"/>
  <c r="EA386"/>
  <c r="GE386"/>
  <c r="GG386"/>
  <c r="IK386"/>
  <c r="HB386"/>
  <c r="W386"/>
  <c r="FI386"/>
  <c r="BQ386"/>
  <c r="GH386"/>
  <c r="EX386"/>
  <c r="HL386"/>
  <c r="V386"/>
  <c r="GP386"/>
  <c r="DF386"/>
  <c r="CK386"/>
  <c r="AJ386"/>
  <c r="HT386"/>
  <c r="EP386"/>
  <c r="FU386"/>
  <c r="GR386"/>
  <c r="BK386"/>
  <c r="CW386"/>
  <c r="HQ386"/>
  <c r="AT386"/>
  <c r="AP386"/>
  <c r="Y386"/>
  <c r="HY386"/>
  <c r="CI386"/>
  <c r="AK386"/>
  <c r="BI386"/>
  <c r="CB386"/>
  <c r="HW386"/>
  <c r="CF386"/>
  <c r="L386"/>
  <c r="BA386"/>
  <c r="EU386"/>
  <c r="GC386"/>
  <c r="BC386"/>
  <c r="CJ386"/>
  <c r="IP386"/>
  <c r="BL386"/>
  <c r="F386"/>
  <c r="CM386"/>
  <c r="CD386"/>
  <c r="DG386"/>
  <c r="BR386"/>
  <c r="BM386"/>
  <c r="AQ386"/>
  <c r="BS386"/>
  <c r="AF386"/>
  <c r="HR386"/>
  <c r="HS386"/>
  <c r="X386"/>
  <c r="EM386"/>
  <c r="BY386"/>
  <c r="IS386"/>
  <c r="BG386"/>
  <c r="AZ386"/>
  <c r="BW386"/>
  <c r="DP386"/>
  <c r="FT386"/>
  <c r="ED386"/>
  <c r="EW386"/>
  <c r="R386"/>
  <c r="EF386"/>
  <c r="HK386"/>
  <c r="ES386"/>
  <c r="AM386"/>
  <c r="GW386"/>
  <c r="DR386"/>
  <c r="CX386"/>
  <c r="EZ386"/>
  <c r="AB386"/>
  <c r="BF404"/>
  <c r="IM404"/>
  <c r="CL404"/>
  <c r="GM404"/>
  <c r="HY404"/>
  <c r="IN404"/>
  <c r="BP404"/>
  <c r="HV404"/>
  <c r="IR404"/>
  <c r="HG404"/>
  <c r="EO404"/>
  <c r="AQ404"/>
  <c r="FJ404"/>
  <c r="CH404"/>
  <c r="DI404"/>
  <c r="GL404"/>
  <c r="EM404"/>
  <c r="IH404"/>
  <c r="GQ404"/>
  <c r="CC404"/>
  <c r="FH404"/>
  <c r="CT404"/>
  <c r="IT404"/>
  <c r="IK404"/>
  <c r="DO404"/>
  <c r="HM404"/>
  <c r="BO404"/>
  <c r="GT404"/>
  <c r="BU404"/>
  <c r="CU404"/>
  <c r="FR404"/>
  <c r="BL404"/>
  <c r="HR404"/>
  <c r="HQ404"/>
  <c r="IQ404"/>
  <c r="AU404"/>
  <c r="GU404"/>
  <c r="CF404"/>
  <c r="AI404"/>
  <c r="HE404"/>
  <c r="V404"/>
  <c r="DP404"/>
  <c r="F404"/>
  <c r="FK404"/>
  <c r="BZ404"/>
  <c r="DU404"/>
  <c r="G404"/>
  <c r="CV404"/>
  <c r="ED404"/>
  <c r="AK404"/>
  <c r="HC404"/>
  <c r="BQ404"/>
  <c r="GK404"/>
  <c r="EA404"/>
  <c r="IB404"/>
  <c r="FM404"/>
  <c r="CP404"/>
  <c r="AO404"/>
  <c r="ET404"/>
  <c r="BW404"/>
  <c r="HW404"/>
  <c r="DQ404"/>
  <c r="IF404"/>
  <c r="AS404"/>
  <c r="FU404"/>
  <c r="AX404"/>
  <c r="Y404"/>
  <c r="BY404"/>
  <c r="FC404"/>
  <c r="AN404"/>
  <c r="Z404"/>
  <c r="GI404"/>
  <c r="IG404"/>
  <c r="FT404"/>
  <c r="FB404"/>
  <c r="EZ404"/>
  <c r="ER404"/>
  <c r="CS404"/>
  <c r="DL404"/>
  <c r="FX404"/>
  <c r="EC404"/>
  <c r="CM404"/>
  <c r="CZ404"/>
  <c r="DX404"/>
  <c r="GW404"/>
  <c r="AA404"/>
  <c r="HB404"/>
  <c r="DC404"/>
  <c r="IU404"/>
  <c r="I404"/>
  <c r="GB404"/>
  <c r="GP404"/>
  <c r="IO404"/>
  <c r="GV404"/>
  <c r="CY404"/>
  <c r="DJ404"/>
  <c r="FG404"/>
  <c r="BC404"/>
  <c r="CK404"/>
  <c r="DK404"/>
  <c r="CB404"/>
  <c r="FP404"/>
  <c r="EN404"/>
  <c r="BI404"/>
  <c r="L404"/>
  <c r="HD404"/>
  <c r="HI404"/>
  <c r="CJ404"/>
  <c r="CI404"/>
  <c r="GF404"/>
  <c r="DN404"/>
  <c r="DT404"/>
  <c r="CG404"/>
  <c r="AG404"/>
  <c r="GC404"/>
  <c r="AR404"/>
  <c r="BG404"/>
  <c r="IJ404"/>
  <c r="GZ404"/>
  <c r="HZ404"/>
  <c r="AP404"/>
  <c r="FQ404"/>
  <c r="W404"/>
  <c r="DF404"/>
  <c r="N404"/>
  <c r="IE404"/>
  <c r="DB404"/>
  <c r="E404"/>
  <c r="EV404"/>
  <c r="BH404"/>
  <c r="EB404"/>
  <c r="AL404"/>
  <c r="GR404"/>
  <c r="H404"/>
  <c r="U404"/>
  <c r="BJ404"/>
  <c r="GA404"/>
  <c r="EK404"/>
  <c r="CA404"/>
  <c r="DE404"/>
  <c r="DA404"/>
  <c r="FZ404"/>
  <c r="K404"/>
  <c r="J404"/>
  <c r="S404"/>
  <c r="GN404"/>
  <c r="EU404"/>
  <c r="DD404"/>
  <c r="GS404"/>
  <c r="IA404"/>
  <c r="ID404"/>
  <c r="IC404"/>
  <c r="EJ404"/>
  <c r="EX404"/>
  <c r="AJ404"/>
  <c r="AE404"/>
  <c r="Q404"/>
  <c r="EP404"/>
  <c r="CQ404"/>
  <c r="EL404"/>
  <c r="AD404"/>
  <c r="AY404"/>
  <c r="EH404"/>
  <c r="HN404"/>
  <c r="O404"/>
  <c r="HF404"/>
  <c r="GH404"/>
  <c r="BB404"/>
  <c r="HK404"/>
  <c r="HJ404"/>
  <c r="EW404"/>
  <c r="FL404"/>
  <c r="EQ404"/>
  <c r="DH404"/>
  <c r="CO404"/>
  <c r="DY404"/>
  <c r="BN404"/>
  <c r="HH404"/>
  <c r="FV404"/>
  <c r="AW404"/>
  <c r="ES404"/>
  <c r="EE404"/>
  <c r="FE404"/>
  <c r="BV404"/>
  <c r="AC404"/>
  <c r="FN404"/>
  <c r="BT404"/>
  <c r="IS404"/>
  <c r="GG404"/>
  <c r="R404"/>
  <c r="FD404"/>
  <c r="GD404"/>
  <c r="CE404"/>
  <c r="FY404"/>
  <c r="GJ404"/>
  <c r="T404"/>
  <c r="AB404"/>
  <c r="DZ404"/>
  <c r="DW404"/>
  <c r="AF404"/>
  <c r="AZ404"/>
  <c r="IV404"/>
  <c r="EI404"/>
  <c r="FA404"/>
  <c r="DR404"/>
  <c r="DG404"/>
  <c r="AH404"/>
  <c r="GO404"/>
  <c r="HS404"/>
  <c r="FW404"/>
  <c r="HO404"/>
  <c r="EG404"/>
  <c r="AT404"/>
  <c r="DS404"/>
  <c r="FO404"/>
  <c r="FS404"/>
  <c r="CN404"/>
  <c r="GE404"/>
  <c r="DV404"/>
  <c r="BR404"/>
  <c r="HA404"/>
  <c r="FI404"/>
  <c r="BE404"/>
  <c r="BK404"/>
  <c r="GX404"/>
  <c r="CD404"/>
  <c r="HU404"/>
  <c r="AM404"/>
  <c r="HP404"/>
  <c r="BD404"/>
  <c r="II404"/>
  <c r="CX404"/>
  <c r="X404"/>
  <c r="GY404"/>
  <c r="DM404"/>
  <c r="HT404"/>
  <c r="EF404"/>
  <c r="HL404"/>
  <c r="IP404"/>
  <c r="IL404"/>
  <c r="BX404"/>
  <c r="BA404"/>
  <c r="EY404"/>
  <c r="AV404"/>
  <c r="BS404"/>
  <c r="CW404"/>
  <c r="CR404"/>
  <c r="FF404"/>
  <c r="M404"/>
  <c r="HX404"/>
  <c r="BM404"/>
  <c r="DU423"/>
  <c r="CH423"/>
  <c r="FU423"/>
  <c r="HW423"/>
  <c r="BY423"/>
  <c r="FN423"/>
  <c r="Q423"/>
  <c r="GI423"/>
  <c r="BR423"/>
  <c r="EU423"/>
  <c r="AH423"/>
  <c r="EW423"/>
  <c r="Z423"/>
  <c r="AZ423"/>
  <c r="DM423"/>
  <c r="EF423"/>
  <c r="GX423"/>
  <c r="HG423"/>
  <c r="AD423"/>
  <c r="AR423"/>
  <c r="IP423"/>
  <c r="AB423"/>
  <c r="DB423"/>
  <c r="GA423"/>
  <c r="DG423"/>
  <c r="EV423"/>
  <c r="GE423"/>
  <c r="IT423"/>
  <c r="BA423"/>
  <c r="EA423"/>
  <c r="T423"/>
  <c r="DA423"/>
  <c r="FQ423"/>
  <c r="BU423"/>
  <c r="HZ423"/>
  <c r="CQ423"/>
  <c r="HN423"/>
  <c r="EH423"/>
  <c r="GC423"/>
  <c r="CJ423"/>
  <c r="AN423"/>
  <c r="BC423"/>
  <c r="BW423"/>
  <c r="HM423"/>
  <c r="DZ423"/>
  <c r="DL423"/>
  <c r="FW423"/>
  <c r="IC423"/>
  <c r="BE423"/>
  <c r="EC423"/>
  <c r="CY423"/>
  <c r="GD423"/>
  <c r="AX423"/>
  <c r="FF423"/>
  <c r="CF423"/>
  <c r="DR423"/>
  <c r="FO423"/>
  <c r="IO423"/>
  <c r="AQ423"/>
  <c r="BT423"/>
  <c r="DH423"/>
  <c r="W423"/>
  <c r="DF423"/>
  <c r="BD423"/>
  <c r="HT423"/>
  <c r="HP423"/>
  <c r="X423"/>
  <c r="BQ423"/>
  <c r="FA423"/>
  <c r="GT423"/>
  <c r="CC423"/>
  <c r="DD423"/>
  <c r="CZ423"/>
  <c r="HD423"/>
  <c r="BP423"/>
  <c r="IJ423"/>
  <c r="HK423"/>
  <c r="EE423"/>
  <c r="BK423"/>
  <c r="BL423"/>
  <c r="ET423"/>
  <c r="HQ423"/>
  <c r="EL423"/>
  <c r="GL423"/>
  <c r="IB423"/>
  <c r="EX423"/>
  <c r="GB423"/>
  <c r="FT423"/>
  <c r="BJ423"/>
  <c r="CA423"/>
  <c r="IE423"/>
  <c r="DV423"/>
  <c r="CS423"/>
  <c r="EK423"/>
  <c r="GM423"/>
  <c r="CO423"/>
  <c r="DY423"/>
  <c r="G423"/>
  <c r="FX423"/>
  <c r="K423"/>
  <c r="AK423"/>
  <c r="FM423"/>
  <c r="N423"/>
  <c r="DE423"/>
  <c r="EM423"/>
  <c r="AU423"/>
  <c r="EO423"/>
  <c r="AW423"/>
  <c r="AI423"/>
  <c r="GK423"/>
  <c r="HS423"/>
  <c r="HL423"/>
  <c r="CN423"/>
  <c r="CW423"/>
  <c r="L423"/>
  <c r="AM423"/>
  <c r="FL423"/>
  <c r="CV423"/>
  <c r="AL423"/>
  <c r="CB423"/>
  <c r="IL423"/>
  <c r="EJ423"/>
  <c r="IR423"/>
  <c r="FK423"/>
  <c r="GQ423"/>
  <c r="HC423"/>
  <c r="BB423"/>
  <c r="DW423"/>
  <c r="IS423"/>
  <c r="HF423"/>
  <c r="GG423"/>
  <c r="ER423"/>
  <c r="BN423"/>
  <c r="EY423"/>
  <c r="FY423"/>
  <c r="GR423"/>
  <c r="CD423"/>
  <c r="BG423"/>
  <c r="ED423"/>
  <c r="HU423"/>
  <c r="GH423"/>
  <c r="EI423"/>
  <c r="BS423"/>
  <c r="BO423"/>
  <c r="FI423"/>
  <c r="IH423"/>
  <c r="IM423"/>
  <c r="FC423"/>
  <c r="CG423"/>
  <c r="EN423"/>
  <c r="EZ423"/>
  <c r="FB423"/>
  <c r="GJ423"/>
  <c r="IA423"/>
  <c r="GP423"/>
  <c r="IQ423"/>
  <c r="HX423"/>
  <c r="EQ423"/>
  <c r="FJ423"/>
  <c r="DN423"/>
  <c r="BZ423"/>
  <c r="AE423"/>
  <c r="I423"/>
  <c r="DO423"/>
  <c r="HR423"/>
  <c r="AC423"/>
  <c r="BI423"/>
  <c r="IF423"/>
  <c r="EP423"/>
  <c r="E423"/>
  <c r="CU423"/>
  <c r="FS423"/>
  <c r="HE423"/>
  <c r="R423"/>
  <c r="S423"/>
  <c r="HV423"/>
  <c r="CR423"/>
  <c r="CP423"/>
  <c r="V423"/>
  <c r="CI423"/>
  <c r="FH423"/>
  <c r="F423"/>
  <c r="CL423"/>
  <c r="GW423"/>
  <c r="BV423"/>
  <c r="HO423"/>
  <c r="GS423"/>
  <c r="DJ423"/>
  <c r="FE423"/>
  <c r="AJ423"/>
  <c r="HI423"/>
  <c r="FP423"/>
  <c r="CK423"/>
  <c r="CM423"/>
  <c r="ID423"/>
  <c r="O423"/>
  <c r="J423"/>
  <c r="EB423"/>
  <c r="FV423"/>
  <c r="GO423"/>
  <c r="AS423"/>
  <c r="IG423"/>
  <c r="IV423"/>
  <c r="AY423"/>
  <c r="HB423"/>
  <c r="BH423"/>
  <c r="DP423"/>
  <c r="H423"/>
  <c r="DK423"/>
  <c r="AT423"/>
  <c r="GV423"/>
  <c r="AG423"/>
  <c r="AF423"/>
  <c r="CX423"/>
  <c r="HH423"/>
  <c r="HJ423"/>
  <c r="IK423"/>
  <c r="CT423"/>
  <c r="AP423"/>
  <c r="FR423"/>
  <c r="M423"/>
  <c r="DX423"/>
  <c r="BF423"/>
  <c r="GN423"/>
  <c r="BM423"/>
  <c r="GZ423"/>
  <c r="IN423"/>
  <c r="IU423"/>
  <c r="AO423"/>
  <c r="DI423"/>
  <c r="GY423"/>
  <c r="AV423"/>
  <c r="GF423"/>
  <c r="ES423"/>
  <c r="DT423"/>
  <c r="CE423"/>
  <c r="AA423"/>
  <c r="II423"/>
  <c r="HA423"/>
  <c r="EG423"/>
  <c r="HY423"/>
  <c r="Y423"/>
  <c r="BX423"/>
  <c r="GU423"/>
  <c r="FG423"/>
  <c r="DC423"/>
  <c r="FD423"/>
  <c r="DQ423"/>
  <c r="DS423"/>
  <c r="FZ423"/>
  <c r="U423"/>
  <c r="CP411"/>
  <c r="GX411"/>
  <c r="CS411"/>
  <c r="CZ411"/>
  <c r="EY411"/>
  <c r="IE411"/>
  <c r="G411"/>
  <c r="DL411"/>
  <c r="IL411"/>
  <c r="HG411"/>
  <c r="DD411"/>
  <c r="AU411"/>
  <c r="X411"/>
  <c r="GE411"/>
  <c r="GJ411"/>
  <c r="DR411"/>
  <c r="T411"/>
  <c r="GO411"/>
  <c r="CN411"/>
  <c r="BL411"/>
  <c r="CK411"/>
  <c r="AM411"/>
  <c r="BE411"/>
  <c r="GV411"/>
  <c r="EQ411"/>
  <c r="DG411"/>
  <c r="FT411"/>
  <c r="ES411"/>
  <c r="EW411"/>
  <c r="ET411"/>
  <c r="GU411"/>
  <c r="GR411"/>
  <c r="FD411"/>
  <c r="BT411"/>
  <c r="HY411"/>
  <c r="BX411"/>
  <c r="DK411"/>
  <c r="EC411"/>
  <c r="EK411"/>
  <c r="DX411"/>
  <c r="HO411"/>
  <c r="IV411"/>
  <c r="N411"/>
  <c r="BU411"/>
  <c r="DO411"/>
  <c r="HJ411"/>
  <c r="GW411"/>
  <c r="HE411"/>
  <c r="CI411"/>
  <c r="HD411"/>
  <c r="IN411"/>
  <c r="HM411"/>
  <c r="AG411"/>
  <c r="FN411"/>
  <c r="Q411"/>
  <c r="EJ411"/>
  <c r="DT411"/>
  <c r="CC411"/>
  <c r="DW411"/>
  <c r="GL411"/>
  <c r="BP411"/>
  <c r="W411"/>
  <c r="IB411"/>
  <c r="EH411"/>
  <c r="AC411"/>
  <c r="CL411"/>
  <c r="CE411"/>
  <c r="AT411"/>
  <c r="BN411"/>
  <c r="CH411"/>
  <c r="FG411"/>
  <c r="FF411"/>
  <c r="L411"/>
  <c r="CR411"/>
  <c r="O411"/>
  <c r="FI411"/>
  <c r="AX411"/>
  <c r="BS411"/>
  <c r="CQ411"/>
  <c r="BG411"/>
  <c r="BQ411"/>
  <c r="V411"/>
  <c r="AY411"/>
  <c r="GH411"/>
  <c r="ED411"/>
  <c r="HQ411"/>
  <c r="FH411"/>
  <c r="FS411"/>
  <c r="GQ411"/>
  <c r="FB411"/>
  <c r="GT411"/>
  <c r="HW411"/>
  <c r="F411"/>
  <c r="AZ411"/>
  <c r="BO411"/>
  <c r="BV411"/>
  <c r="Z411"/>
  <c r="GC411"/>
  <c r="S411"/>
  <c r="AL411"/>
  <c r="EO411"/>
  <c r="AR411"/>
  <c r="EL411"/>
  <c r="GM411"/>
  <c r="EX411"/>
  <c r="BH411"/>
  <c r="GD411"/>
  <c r="AV411"/>
  <c r="AW411"/>
  <c r="GN411"/>
  <c r="AB411"/>
  <c r="FV411"/>
  <c r="BJ411"/>
  <c r="IG411"/>
  <c r="EG411"/>
  <c r="CJ411"/>
  <c r="GG411"/>
  <c r="HT411"/>
  <c r="HB411"/>
  <c r="HR411"/>
  <c r="Y411"/>
  <c r="BW411"/>
  <c r="AF411"/>
  <c r="AN411"/>
  <c r="HK411"/>
  <c r="BF411"/>
  <c r="AP411"/>
  <c r="FJ411"/>
  <c r="FC411"/>
  <c r="IH411"/>
  <c r="CV411"/>
  <c r="DB411"/>
  <c r="IK411"/>
  <c r="IF411"/>
  <c r="AJ411"/>
  <c r="EA411"/>
  <c r="GZ411"/>
  <c r="EF411"/>
  <c r="EN411"/>
  <c r="AH411"/>
  <c r="CU411"/>
  <c r="DZ411"/>
  <c r="FZ411"/>
  <c r="DJ411"/>
  <c r="CD411"/>
  <c r="DE411"/>
  <c r="FP411"/>
  <c r="AK411"/>
  <c r="DM411"/>
  <c r="HA411"/>
  <c r="FQ411"/>
  <c r="U411"/>
  <c r="GS411"/>
  <c r="CW411"/>
  <c r="HX411"/>
  <c r="CO411"/>
  <c r="HU411"/>
  <c r="AE411"/>
  <c r="BY411"/>
  <c r="IC411"/>
  <c r="DQ411"/>
  <c r="IQ411"/>
  <c r="GK411"/>
  <c r="EM411"/>
  <c r="IT411"/>
  <c r="BC411"/>
  <c r="II411"/>
  <c r="DF411"/>
  <c r="GA411"/>
  <c r="IA411"/>
  <c r="ID411"/>
  <c r="HI411"/>
  <c r="FA411"/>
  <c r="CB411"/>
  <c r="ER411"/>
  <c r="IO411"/>
  <c r="FU411"/>
  <c r="EU411"/>
  <c r="FE411"/>
  <c r="EI411"/>
  <c r="DP411"/>
  <c r="FR411"/>
  <c r="HZ411"/>
  <c r="BR411"/>
  <c r="FM411"/>
  <c r="CF411"/>
  <c r="GB411"/>
  <c r="HL411"/>
  <c r="AD411"/>
  <c r="DA411"/>
  <c r="AA411"/>
  <c r="GY411"/>
  <c r="BD411"/>
  <c r="HF411"/>
  <c r="DH411"/>
  <c r="CM411"/>
  <c r="R411"/>
  <c r="CT411"/>
  <c r="CG411"/>
  <c r="EE411"/>
  <c r="DN411"/>
  <c r="EB411"/>
  <c r="EP411"/>
  <c r="BA411"/>
  <c r="BI411"/>
  <c r="IP411"/>
  <c r="FX411"/>
  <c r="BZ411"/>
  <c r="FY411"/>
  <c r="DV411"/>
  <c r="BB411"/>
  <c r="M411"/>
  <c r="BM411"/>
  <c r="E411"/>
  <c r="EZ411"/>
  <c r="IU411"/>
  <c r="DS411"/>
  <c r="K411"/>
  <c r="FL411"/>
  <c r="FK411"/>
  <c r="H411"/>
  <c r="FW411"/>
  <c r="HC411"/>
  <c r="HH411"/>
  <c r="BK411"/>
  <c r="GI411"/>
  <c r="I411"/>
  <c r="DU411"/>
  <c r="IR411"/>
  <c r="AQ411"/>
  <c r="DC411"/>
  <c r="IM411"/>
  <c r="EV411"/>
  <c r="FO411"/>
  <c r="AI411"/>
  <c r="GP411"/>
  <c r="CY411"/>
  <c r="DY411"/>
  <c r="CA411"/>
  <c r="HP411"/>
  <c r="GF411"/>
  <c r="J411"/>
  <c r="HV411"/>
  <c r="HN411"/>
  <c r="AO411"/>
  <c r="AS411"/>
  <c r="CX411"/>
  <c r="IJ411"/>
  <c r="HS411"/>
  <c r="IS411"/>
  <c r="DI411"/>
  <c r="CU412"/>
  <c r="BO412"/>
  <c r="IR412"/>
  <c r="X412"/>
  <c r="FQ412"/>
  <c r="EC412"/>
  <c r="AM412"/>
  <c r="HH412"/>
  <c r="GK412"/>
  <c r="CM412"/>
  <c r="IH412"/>
  <c r="AY412"/>
  <c r="GR412"/>
  <c r="AX412"/>
  <c r="AG412"/>
  <c r="CZ412"/>
  <c r="FI412"/>
  <c r="GS412"/>
  <c r="HG412"/>
  <c r="EZ412"/>
  <c r="IC412"/>
  <c r="AU412"/>
  <c r="AL412"/>
  <c r="IG412"/>
  <c r="DX412"/>
  <c r="EI412"/>
  <c r="FZ412"/>
  <c r="CS412"/>
  <c r="GX412"/>
  <c r="K412"/>
  <c r="AZ412"/>
  <c r="BG412"/>
  <c r="GM412"/>
  <c r="DB412"/>
  <c r="DM412"/>
  <c r="FG412"/>
  <c r="FD412"/>
  <c r="GE412"/>
  <c r="HB412"/>
  <c r="O412"/>
  <c r="CF412"/>
  <c r="GG412"/>
  <c r="HV412"/>
  <c r="GL412"/>
  <c r="DS412"/>
  <c r="DK412"/>
  <c r="ER412"/>
  <c r="IL412"/>
  <c r="BU412"/>
  <c r="EK412"/>
  <c r="EW412"/>
  <c r="BD412"/>
  <c r="CK412"/>
  <c r="S412"/>
  <c r="CW412"/>
  <c r="AD412"/>
  <c r="EH412"/>
  <c r="HS412"/>
  <c r="DQ412"/>
  <c r="DY412"/>
  <c r="GV412"/>
  <c r="GD412"/>
  <c r="HD412"/>
  <c r="CA412"/>
  <c r="AN412"/>
  <c r="H412"/>
  <c r="HZ412"/>
  <c r="AT412"/>
  <c r="AR412"/>
  <c r="FA412"/>
  <c r="AK412"/>
  <c r="EM412"/>
  <c r="E412"/>
  <c r="CN412"/>
  <c r="BK412"/>
  <c r="HX412"/>
  <c r="DR412"/>
  <c r="EE412"/>
  <c r="DH412"/>
  <c r="HP412"/>
  <c r="ET412"/>
  <c r="BR412"/>
  <c r="BZ412"/>
  <c r="CQ412"/>
  <c r="I412"/>
  <c r="CD412"/>
  <c r="BL412"/>
  <c r="EB412"/>
  <c r="GO412"/>
  <c r="BS412"/>
  <c r="GJ412"/>
  <c r="DP412"/>
  <c r="M412"/>
  <c r="AJ412"/>
  <c r="HA412"/>
  <c r="FL412"/>
  <c r="HC412"/>
  <c r="DZ412"/>
  <c r="DG412"/>
  <c r="ED412"/>
  <c r="HY412"/>
  <c r="L412"/>
  <c r="DA412"/>
  <c r="DV412"/>
  <c r="IU412"/>
  <c r="AI412"/>
  <c r="HT412"/>
  <c r="FP412"/>
  <c r="GQ412"/>
  <c r="DF412"/>
  <c r="FO412"/>
  <c r="HE412"/>
  <c r="HJ412"/>
  <c r="BB412"/>
  <c r="EJ412"/>
  <c r="DD412"/>
  <c r="AO412"/>
  <c r="BA412"/>
  <c r="CP412"/>
  <c r="DJ412"/>
  <c r="N412"/>
  <c r="DN412"/>
  <c r="DT412"/>
  <c r="EN412"/>
  <c r="IO412"/>
  <c r="EL412"/>
  <c r="EX412"/>
  <c r="HK412"/>
  <c r="BW412"/>
  <c r="HR412"/>
  <c r="FS412"/>
  <c r="BE412"/>
  <c r="BH412"/>
  <c r="Y412"/>
  <c r="DC412"/>
  <c r="EV412"/>
  <c r="AF412"/>
  <c r="G412"/>
  <c r="ES412"/>
  <c r="BM412"/>
  <c r="IM412"/>
  <c r="FK412"/>
  <c r="FB412"/>
  <c r="IV412"/>
  <c r="CB412"/>
  <c r="EO412"/>
  <c r="GB412"/>
  <c r="AC412"/>
  <c r="J412"/>
  <c r="AP412"/>
  <c r="IP412"/>
  <c r="AS412"/>
  <c r="GN412"/>
  <c r="GA412"/>
  <c r="Z412"/>
  <c r="BT412"/>
  <c r="AV412"/>
  <c r="CR412"/>
  <c r="FU412"/>
  <c r="FN412"/>
  <c r="DW412"/>
  <c r="EP412"/>
  <c r="FY412"/>
  <c r="EU412"/>
  <c r="FV412"/>
  <c r="FR412"/>
  <c r="W412"/>
  <c r="FJ412"/>
  <c r="BP412"/>
  <c r="IE412"/>
  <c r="BX412"/>
  <c r="FF412"/>
  <c r="AQ412"/>
  <c r="R412"/>
  <c r="CV412"/>
  <c r="HW412"/>
  <c r="GH412"/>
  <c r="AH412"/>
  <c r="IN412"/>
  <c r="IA412"/>
  <c r="GY412"/>
  <c r="IQ412"/>
  <c r="CL412"/>
  <c r="V412"/>
  <c r="FE412"/>
  <c r="FX412"/>
  <c r="IT412"/>
  <c r="CJ412"/>
  <c r="HQ412"/>
  <c r="DO412"/>
  <c r="BQ412"/>
  <c r="CX412"/>
  <c r="Q412"/>
  <c r="AA412"/>
  <c r="BI412"/>
  <c r="HN412"/>
  <c r="HL412"/>
  <c r="HI412"/>
  <c r="AB412"/>
  <c r="ID412"/>
  <c r="DE412"/>
  <c r="T412"/>
  <c r="BJ412"/>
  <c r="CT412"/>
  <c r="II412"/>
  <c r="HM412"/>
  <c r="CY412"/>
  <c r="FH412"/>
  <c r="BN412"/>
  <c r="AE412"/>
  <c r="DI412"/>
  <c r="IJ412"/>
  <c r="GU412"/>
  <c r="GT412"/>
  <c r="CO412"/>
  <c r="CH412"/>
  <c r="GZ412"/>
  <c r="FM412"/>
  <c r="EG412"/>
  <c r="CC412"/>
  <c r="IS412"/>
  <c r="GP412"/>
  <c r="BV412"/>
  <c r="EY412"/>
  <c r="FT412"/>
  <c r="BC412"/>
  <c r="IB412"/>
  <c r="CE412"/>
  <c r="EQ412"/>
  <c r="FC412"/>
  <c r="GW412"/>
  <c r="AW412"/>
  <c r="DU412"/>
  <c r="IF412"/>
  <c r="EF412"/>
  <c r="U412"/>
  <c r="GI412"/>
  <c r="F412"/>
  <c r="GC412"/>
  <c r="GF412"/>
  <c r="IK412"/>
  <c r="HF412"/>
  <c r="EA412"/>
  <c r="HU412"/>
  <c r="BF412"/>
  <c r="HO412"/>
  <c r="CG412"/>
  <c r="FW412"/>
  <c r="BY412"/>
  <c r="CI412"/>
  <c r="DL412"/>
  <c r="AL416"/>
  <c r="HI416"/>
  <c r="BM416"/>
  <c r="FU416"/>
  <c r="DY416"/>
  <c r="BS416"/>
  <c r="HS416"/>
  <c r="HU416"/>
  <c r="IP416"/>
  <c r="BD416"/>
  <c r="FD416"/>
  <c r="W416"/>
  <c r="HO416"/>
  <c r="AT416"/>
  <c r="V416"/>
  <c r="BW416"/>
  <c r="CA416"/>
  <c r="FQ416"/>
  <c r="O416"/>
  <c r="ER416"/>
  <c r="FJ416"/>
  <c r="EE416"/>
  <c r="EB416"/>
  <c r="DK416"/>
  <c r="IJ416"/>
  <c r="N416"/>
  <c r="DG416"/>
  <c r="M416"/>
  <c r="DS416"/>
  <c r="DI416"/>
  <c r="BT416"/>
  <c r="AK416"/>
  <c r="FX416"/>
  <c r="IH416"/>
  <c r="HG416"/>
  <c r="IL416"/>
  <c r="FL416"/>
  <c r="AY416"/>
  <c r="HE416"/>
  <c r="GV416"/>
  <c r="HT416"/>
  <c r="HV416"/>
  <c r="IA416"/>
  <c r="EY416"/>
  <c r="DC416"/>
  <c r="CL416"/>
  <c r="BO416"/>
  <c r="EL416"/>
  <c r="GC416"/>
  <c r="G416"/>
  <c r="J416"/>
  <c r="FZ416"/>
  <c r="FI416"/>
  <c r="BF416"/>
  <c r="BE416"/>
  <c r="AZ416"/>
  <c r="IN416"/>
  <c r="FF416"/>
  <c r="U416"/>
  <c r="T416"/>
  <c r="FS416"/>
  <c r="CU416"/>
  <c r="IV416"/>
  <c r="BZ416"/>
  <c r="BY416"/>
  <c r="CZ416"/>
  <c r="FG416"/>
  <c r="GA416"/>
  <c r="HZ416"/>
  <c r="CO416"/>
  <c r="IU416"/>
  <c r="IR416"/>
  <c r="DW416"/>
  <c r="GN416"/>
  <c r="GG416"/>
  <c r="GL416"/>
  <c r="IQ416"/>
  <c r="IM416"/>
  <c r="CK416"/>
  <c r="HL416"/>
  <c r="X416"/>
  <c r="FC416"/>
  <c r="BU416"/>
  <c r="Y416"/>
  <c r="EZ416"/>
  <c r="GR416"/>
  <c r="EH416"/>
  <c r="AA416"/>
  <c r="CM416"/>
  <c r="DB416"/>
  <c r="DQ416"/>
  <c r="AS416"/>
  <c r="F416"/>
  <c r="EW416"/>
  <c r="FH416"/>
  <c r="I416"/>
  <c r="EJ416"/>
  <c r="BB416"/>
  <c r="AN416"/>
  <c r="ID416"/>
  <c r="AM416"/>
  <c r="FY416"/>
  <c r="CQ416"/>
  <c r="CJ416"/>
  <c r="IS416"/>
  <c r="Z416"/>
  <c r="CT416"/>
  <c r="HY416"/>
  <c r="DX416"/>
  <c r="AV416"/>
  <c r="GT416"/>
  <c r="EM416"/>
  <c r="EO416"/>
  <c r="DO416"/>
  <c r="Q416"/>
  <c r="BP416"/>
  <c r="HP416"/>
  <c r="CD416"/>
  <c r="DJ416"/>
  <c r="AW416"/>
  <c r="L416"/>
  <c r="AO416"/>
  <c r="GY416"/>
  <c r="DD416"/>
  <c r="IT416"/>
  <c r="HF416"/>
  <c r="II416"/>
  <c r="ES416"/>
  <c r="EK416"/>
  <c r="CS416"/>
  <c r="CE416"/>
  <c r="GS416"/>
  <c r="BV416"/>
  <c r="HA416"/>
  <c r="GI416"/>
  <c r="FR416"/>
  <c r="E416"/>
  <c r="DE416"/>
  <c r="CX416"/>
  <c r="DL416"/>
  <c r="GH416"/>
  <c r="GJ416"/>
  <c r="GZ416"/>
  <c r="FE416"/>
  <c r="FK416"/>
  <c r="DN416"/>
  <c r="FT416"/>
  <c r="HQ416"/>
  <c r="FO416"/>
  <c r="BX416"/>
  <c r="DF416"/>
  <c r="CV416"/>
  <c r="CN416"/>
  <c r="GW416"/>
  <c r="AE416"/>
  <c r="DT416"/>
  <c r="HR416"/>
  <c r="CI416"/>
  <c r="GM416"/>
  <c r="ED416"/>
  <c r="AD416"/>
  <c r="HH416"/>
  <c r="CW416"/>
  <c r="DU416"/>
  <c r="S416"/>
  <c r="DR416"/>
  <c r="CY416"/>
  <c r="CG416"/>
  <c r="EA416"/>
  <c r="IG416"/>
  <c r="HD416"/>
  <c r="AX416"/>
  <c r="BN416"/>
  <c r="GQ416"/>
  <c r="CP416"/>
  <c r="FP416"/>
  <c r="CC416"/>
  <c r="GU416"/>
  <c r="ET416"/>
  <c r="BJ416"/>
  <c r="DZ416"/>
  <c r="BK416"/>
  <c r="FV416"/>
  <c r="IB416"/>
  <c r="GX416"/>
  <c r="EC416"/>
  <c r="AB416"/>
  <c r="EV416"/>
  <c r="FW416"/>
  <c r="HJ416"/>
  <c r="H416"/>
  <c r="IE416"/>
  <c r="FA416"/>
  <c r="GF416"/>
  <c r="IK416"/>
  <c r="K416"/>
  <c r="GB416"/>
  <c r="DH416"/>
  <c r="AH416"/>
  <c r="IC416"/>
  <c r="AC416"/>
  <c r="HK416"/>
  <c r="DV416"/>
  <c r="CF416"/>
  <c r="CB416"/>
  <c r="EG416"/>
  <c r="FM416"/>
  <c r="HW416"/>
  <c r="AI416"/>
  <c r="AR416"/>
  <c r="EN416"/>
  <c r="DA416"/>
  <c r="AJ416"/>
  <c r="AQ416"/>
  <c r="EX416"/>
  <c r="DM416"/>
  <c r="BL416"/>
  <c r="EI416"/>
  <c r="IF416"/>
  <c r="EQ416"/>
  <c r="CR416"/>
  <c r="FN416"/>
  <c r="HC416"/>
  <c r="BG416"/>
  <c r="AF416"/>
  <c r="FB416"/>
  <c r="BH416"/>
  <c r="GO416"/>
  <c r="GE416"/>
  <c r="HB416"/>
  <c r="BI416"/>
  <c r="AP416"/>
  <c r="BC416"/>
  <c r="AG416"/>
  <c r="CH416"/>
  <c r="AU416"/>
  <c r="BA416"/>
  <c r="BR416"/>
  <c r="HX416"/>
  <c r="R416"/>
  <c r="DP416"/>
  <c r="HM416"/>
  <c r="BQ416"/>
  <c r="EF416"/>
  <c r="HN416"/>
  <c r="GK416"/>
  <c r="GD416"/>
  <c r="EU416"/>
  <c r="EP416"/>
  <c r="GP416"/>
  <c r="IO416"/>
  <c r="DK387"/>
  <c r="M387"/>
  <c r="AA387"/>
  <c r="DH387"/>
  <c r="EJ387"/>
  <c r="IF387"/>
  <c r="HI387"/>
  <c r="Q387"/>
  <c r="K387"/>
  <c r="IT387"/>
  <c r="EC387"/>
  <c r="IQ387"/>
  <c r="ET387"/>
  <c r="DX387"/>
  <c r="X387"/>
  <c r="FO387"/>
  <c r="CF387"/>
  <c r="IO387"/>
  <c r="FN387"/>
  <c r="HM387"/>
  <c r="S387"/>
  <c r="HP387"/>
  <c r="EE387"/>
  <c r="EO387"/>
  <c r="ID387"/>
  <c r="BZ387"/>
  <c r="HG387"/>
  <c r="HS387"/>
  <c r="CH387"/>
  <c r="AQ387"/>
  <c r="IA387"/>
  <c r="HK387"/>
  <c r="DE387"/>
  <c r="CZ387"/>
  <c r="IL387"/>
  <c r="GF387"/>
  <c r="HR387"/>
  <c r="AK387"/>
  <c r="CA387"/>
  <c r="EF387"/>
  <c r="AE387"/>
  <c r="FE387"/>
  <c r="FL387"/>
  <c r="DL387"/>
  <c r="GV387"/>
  <c r="CD387"/>
  <c r="BW387"/>
  <c r="AZ387"/>
  <c r="ER387"/>
  <c r="AL387"/>
  <c r="BQ387"/>
  <c r="F387"/>
  <c r="IP387"/>
  <c r="BD387"/>
  <c r="BG387"/>
  <c r="FW387"/>
  <c r="I387"/>
  <c r="AT387"/>
  <c r="EX387"/>
  <c r="O387"/>
  <c r="FZ387"/>
  <c r="GN387"/>
  <c r="AJ387"/>
  <c r="BE387"/>
  <c r="BX387"/>
  <c r="IK387"/>
  <c r="DN387"/>
  <c r="EP387"/>
  <c r="GB387"/>
  <c r="AV387"/>
  <c r="GK387"/>
  <c r="GU387"/>
  <c r="AS387"/>
  <c r="BL387"/>
  <c r="CM387"/>
  <c r="BJ387"/>
  <c r="HD387"/>
  <c r="IC387"/>
  <c r="CN387"/>
  <c r="FF387"/>
  <c r="T387"/>
  <c r="IN387"/>
  <c r="IU387"/>
  <c r="HW387"/>
  <c r="GD387"/>
  <c r="CQ387"/>
  <c r="CP387"/>
  <c r="FJ387"/>
  <c r="AC387"/>
  <c r="GT387"/>
  <c r="DZ387"/>
  <c r="FM387"/>
  <c r="AP387"/>
  <c r="IB387"/>
  <c r="HL387"/>
  <c r="EA387"/>
  <c r="HB387"/>
  <c r="Y387"/>
  <c r="IJ387"/>
  <c r="FT387"/>
  <c r="AU387"/>
  <c r="DG387"/>
  <c r="CT387"/>
  <c r="FV387"/>
  <c r="HV387"/>
  <c r="EU387"/>
  <c r="FH387"/>
  <c r="FD387"/>
  <c r="IM387"/>
  <c r="CE387"/>
  <c r="EB387"/>
  <c r="BH387"/>
  <c r="EY387"/>
  <c r="GP387"/>
  <c r="DJ387"/>
  <c r="AG387"/>
  <c r="ED387"/>
  <c r="GI387"/>
  <c r="DI387"/>
  <c r="AX387"/>
  <c r="BU387"/>
  <c r="II387"/>
  <c r="AO387"/>
  <c r="FS387"/>
  <c r="IV387"/>
  <c r="DB387"/>
  <c r="V387"/>
  <c r="DR387"/>
  <c r="GJ387"/>
  <c r="HE387"/>
  <c r="HQ387"/>
  <c r="DF387"/>
  <c r="HU387"/>
  <c r="GX387"/>
  <c r="DP387"/>
  <c r="AB387"/>
  <c r="HX387"/>
  <c r="BF387"/>
  <c r="GZ387"/>
  <c r="FB387"/>
  <c r="DC387"/>
  <c r="N387"/>
  <c r="AH387"/>
  <c r="GW387"/>
  <c r="BT387"/>
  <c r="CB387"/>
  <c r="GO387"/>
  <c r="CO387"/>
  <c r="DT387"/>
  <c r="AR387"/>
  <c r="BR387"/>
  <c r="FX387"/>
  <c r="EV387"/>
  <c r="GE387"/>
  <c r="IH387"/>
  <c r="BK387"/>
  <c r="DM387"/>
  <c r="HF387"/>
  <c r="GR387"/>
  <c r="AM387"/>
  <c r="CC387"/>
  <c r="U387"/>
  <c r="DY387"/>
  <c r="DU387"/>
  <c r="GM387"/>
  <c r="FY387"/>
  <c r="EI387"/>
  <c r="BY387"/>
  <c r="IE387"/>
  <c r="EZ387"/>
  <c r="FA387"/>
  <c r="FU387"/>
  <c r="ES387"/>
  <c r="CR387"/>
  <c r="AF387"/>
  <c r="AN387"/>
  <c r="BV387"/>
  <c r="DA387"/>
  <c r="EM387"/>
  <c r="BA387"/>
  <c r="GL387"/>
  <c r="E387"/>
  <c r="FC387"/>
  <c r="L387"/>
  <c r="EH387"/>
  <c r="DV387"/>
  <c r="DW387"/>
  <c r="FR387"/>
  <c r="CS387"/>
  <c r="CW387"/>
  <c r="IG387"/>
  <c r="FP387"/>
  <c r="HT387"/>
  <c r="CG387"/>
  <c r="CY387"/>
  <c r="BO387"/>
  <c r="J387"/>
  <c r="FQ387"/>
  <c r="CK387"/>
  <c r="GA387"/>
  <c r="BI387"/>
  <c r="AI387"/>
  <c r="R387"/>
  <c r="HN387"/>
  <c r="CV387"/>
  <c r="EG387"/>
  <c r="EW387"/>
  <c r="CX387"/>
  <c r="EN387"/>
  <c r="EQ387"/>
  <c r="DS387"/>
  <c r="AY387"/>
  <c r="DQ387"/>
  <c r="HH387"/>
  <c r="W387"/>
  <c r="IS387"/>
  <c r="EL387"/>
  <c r="GY387"/>
  <c r="BC387"/>
  <c r="HZ387"/>
  <c r="FI387"/>
  <c r="FK387"/>
  <c r="DD387"/>
  <c r="AD387"/>
  <c r="DO387"/>
  <c r="EK387"/>
  <c r="H387"/>
  <c r="GC387"/>
  <c r="HY387"/>
  <c r="BS387"/>
  <c r="GS387"/>
  <c r="GQ387"/>
  <c r="CU387"/>
  <c r="CL387"/>
  <c r="AW387"/>
  <c r="BB387"/>
  <c r="HC387"/>
  <c r="BP387"/>
  <c r="HJ387"/>
  <c r="Z387"/>
  <c r="GH387"/>
  <c r="CI387"/>
  <c r="IR387"/>
  <c r="GG387"/>
  <c r="G387"/>
  <c r="HA387"/>
  <c r="BN387"/>
  <c r="HO387"/>
  <c r="BM387"/>
  <c r="CJ387"/>
  <c r="FG387"/>
  <c r="EB389"/>
  <c r="DX389"/>
  <c r="DY389"/>
  <c r="FE389"/>
  <c r="AN389"/>
  <c r="CN389"/>
  <c r="AC389"/>
  <c r="FJ389"/>
  <c r="AI389"/>
  <c r="FR389"/>
  <c r="GF389"/>
  <c r="AP389"/>
  <c r="GN389"/>
  <c r="AH389"/>
  <c r="AD389"/>
  <c r="HJ389"/>
  <c r="BW389"/>
  <c r="AJ389"/>
  <c r="BS389"/>
  <c r="DI389"/>
  <c r="FD389"/>
  <c r="IC389"/>
  <c r="EH389"/>
  <c r="GG389"/>
  <c r="FA389"/>
  <c r="GC389"/>
  <c r="CE389"/>
  <c r="CF389"/>
  <c r="DB389"/>
  <c r="AS389"/>
  <c r="BN389"/>
  <c r="IM389"/>
  <c r="BT389"/>
  <c r="DT389"/>
  <c r="DH389"/>
  <c r="FY389"/>
  <c r="AM389"/>
  <c r="AX389"/>
  <c r="IA389"/>
  <c r="DZ389"/>
  <c r="HY389"/>
  <c r="AA389"/>
  <c r="FG389"/>
  <c r="HP389"/>
  <c r="EE389"/>
  <c r="ED389"/>
  <c r="EX389"/>
  <c r="H389"/>
  <c r="EQ389"/>
  <c r="FZ389"/>
  <c r="DJ389"/>
  <c r="FW389"/>
  <c r="Y389"/>
  <c r="EV389"/>
  <c r="CP389"/>
  <c r="BZ389"/>
  <c r="AW389"/>
  <c r="EI389"/>
  <c r="CO389"/>
  <c r="EM389"/>
  <c r="EY389"/>
  <c r="FS389"/>
  <c r="IS389"/>
  <c r="BB389"/>
  <c r="AY389"/>
  <c r="HC389"/>
  <c r="CY389"/>
  <c r="BX389"/>
  <c r="CJ389"/>
  <c r="EU389"/>
  <c r="S389"/>
  <c r="DF389"/>
  <c r="FI389"/>
  <c r="GQ389"/>
  <c r="HX389"/>
  <c r="DN389"/>
  <c r="N389"/>
  <c r="ET389"/>
  <c r="AF389"/>
  <c r="GW389"/>
  <c r="IK389"/>
  <c r="FL389"/>
  <c r="ER389"/>
  <c r="BJ389"/>
  <c r="EO389"/>
  <c r="HG389"/>
  <c r="GB389"/>
  <c r="BU389"/>
  <c r="CA389"/>
  <c r="I389"/>
  <c r="GK389"/>
  <c r="II389"/>
  <c r="EJ389"/>
  <c r="DE389"/>
  <c r="ID389"/>
  <c r="HK389"/>
  <c r="FU389"/>
  <c r="FC389"/>
  <c r="CZ389"/>
  <c r="FM389"/>
  <c r="IE389"/>
  <c r="DA389"/>
  <c r="DQ389"/>
  <c r="HO389"/>
  <c r="IN389"/>
  <c r="DD389"/>
  <c r="CS389"/>
  <c r="BO389"/>
  <c r="CG389"/>
  <c r="EF389"/>
  <c r="FK389"/>
  <c r="CI389"/>
  <c r="GM389"/>
  <c r="BH389"/>
  <c r="CK389"/>
  <c r="IQ389"/>
  <c r="L389"/>
  <c r="GV389"/>
  <c r="HW389"/>
  <c r="HN389"/>
  <c r="FF389"/>
  <c r="HU389"/>
  <c r="O389"/>
  <c r="IG389"/>
  <c r="FT389"/>
  <c r="Q389"/>
  <c r="HB389"/>
  <c r="F389"/>
  <c r="HI389"/>
  <c r="CM389"/>
  <c r="CL389"/>
  <c r="AE389"/>
  <c r="GX389"/>
  <c r="BQ389"/>
  <c r="BP389"/>
  <c r="GZ389"/>
  <c r="EW389"/>
  <c r="HS389"/>
  <c r="AU389"/>
  <c r="HE389"/>
  <c r="HL389"/>
  <c r="DV389"/>
  <c r="BG389"/>
  <c r="CD389"/>
  <c r="IH389"/>
  <c r="J389"/>
  <c r="U389"/>
  <c r="GR389"/>
  <c r="BY389"/>
  <c r="IL389"/>
  <c r="GD389"/>
  <c r="GO389"/>
  <c r="DK389"/>
  <c r="K389"/>
  <c r="HH389"/>
  <c r="E389"/>
  <c r="HZ389"/>
  <c r="CU389"/>
  <c r="DR389"/>
  <c r="HT389"/>
  <c r="Z389"/>
  <c r="EG389"/>
  <c r="GY389"/>
  <c r="EP389"/>
  <c r="FQ389"/>
  <c r="CH389"/>
  <c r="HA389"/>
  <c r="BR389"/>
  <c r="AR389"/>
  <c r="FX389"/>
  <c r="CR389"/>
  <c r="IJ389"/>
  <c r="DU389"/>
  <c r="BV389"/>
  <c r="GU389"/>
  <c r="BA389"/>
  <c r="IF389"/>
  <c r="IO389"/>
  <c r="V389"/>
  <c r="GE389"/>
  <c r="ES389"/>
  <c r="FV389"/>
  <c r="BK389"/>
  <c r="GJ389"/>
  <c r="FN389"/>
  <c r="IB389"/>
  <c r="AT389"/>
  <c r="IU389"/>
  <c r="DP389"/>
  <c r="FP389"/>
  <c r="DL389"/>
  <c r="CQ389"/>
  <c r="CW389"/>
  <c r="GL389"/>
  <c r="FO389"/>
  <c r="G389"/>
  <c r="EL389"/>
  <c r="FB389"/>
  <c r="BD389"/>
  <c r="AV389"/>
  <c r="DC389"/>
  <c r="EC389"/>
  <c r="R389"/>
  <c r="HQ389"/>
  <c r="AO389"/>
  <c r="HM389"/>
  <c r="BI389"/>
  <c r="AL389"/>
  <c r="IR389"/>
  <c r="CX389"/>
  <c r="IV389"/>
  <c r="CB389"/>
  <c r="T389"/>
  <c r="DS389"/>
  <c r="W389"/>
  <c r="CV389"/>
  <c r="DO389"/>
  <c r="M389"/>
  <c r="BL389"/>
  <c r="GT389"/>
  <c r="AZ389"/>
  <c r="GP389"/>
  <c r="FH389"/>
  <c r="HF389"/>
  <c r="HR389"/>
  <c r="HV389"/>
  <c r="EK389"/>
  <c r="IP389"/>
  <c r="GH389"/>
  <c r="AB389"/>
  <c r="GA389"/>
  <c r="EZ389"/>
  <c r="GI389"/>
  <c r="EN389"/>
  <c r="AG389"/>
  <c r="DG389"/>
  <c r="BM389"/>
  <c r="BF389"/>
  <c r="DM389"/>
  <c r="X389"/>
  <c r="BE389"/>
  <c r="BC389"/>
  <c r="CT389"/>
  <c r="GS389"/>
  <c r="IT389"/>
  <c r="AK389"/>
  <c r="DW389"/>
  <c r="HD389"/>
  <c r="EA389"/>
  <c r="CC389"/>
  <c r="AQ389"/>
  <c r="CF419"/>
  <c r="FR419"/>
  <c r="AZ419"/>
  <c r="EX419"/>
  <c r="CA419"/>
  <c r="IR419"/>
  <c r="DJ419"/>
  <c r="DO419"/>
  <c r="DC419"/>
  <c r="GC419"/>
  <c r="GB419"/>
  <c r="AA419"/>
  <c r="HP419"/>
  <c r="K419"/>
  <c r="CY419"/>
  <c r="HC419"/>
  <c r="CS419"/>
  <c r="AS419"/>
  <c r="HT419"/>
  <c r="GM419"/>
  <c r="FG419"/>
  <c r="IT419"/>
  <c r="BE419"/>
  <c r="FA419"/>
  <c r="ES419"/>
  <c r="AI419"/>
  <c r="EL419"/>
  <c r="CC419"/>
  <c r="ED419"/>
  <c r="GD419"/>
  <c r="DI419"/>
  <c r="H419"/>
  <c r="CI419"/>
  <c r="DQ419"/>
  <c r="GZ419"/>
  <c r="HD419"/>
  <c r="AE419"/>
  <c r="DK419"/>
  <c r="IV419"/>
  <c r="AJ419"/>
  <c r="AD419"/>
  <c r="I419"/>
  <c r="FB419"/>
  <c r="AM419"/>
  <c r="IJ419"/>
  <c r="AK419"/>
  <c r="AU419"/>
  <c r="DN419"/>
  <c r="DZ419"/>
  <c r="R419"/>
  <c r="U419"/>
  <c r="GT419"/>
  <c r="EM419"/>
  <c r="EC419"/>
  <c r="DS419"/>
  <c r="CO419"/>
  <c r="FD419"/>
  <c r="DD419"/>
  <c r="GW419"/>
  <c r="CN419"/>
  <c r="HQ419"/>
  <c r="AW419"/>
  <c r="DE419"/>
  <c r="EK419"/>
  <c r="DW419"/>
  <c r="EN419"/>
  <c r="IG419"/>
  <c r="BL419"/>
  <c r="GU419"/>
  <c r="CL419"/>
  <c r="BJ419"/>
  <c r="BG419"/>
  <c r="FT419"/>
  <c r="HW419"/>
  <c r="GG419"/>
  <c r="HV419"/>
  <c r="DV419"/>
  <c r="FZ419"/>
  <c r="IM419"/>
  <c r="FW419"/>
  <c r="FK419"/>
  <c r="AF419"/>
  <c r="GE419"/>
  <c r="Y419"/>
  <c r="IP419"/>
  <c r="BD419"/>
  <c r="FE419"/>
  <c r="HL419"/>
  <c r="CM419"/>
  <c r="IN419"/>
  <c r="BR419"/>
  <c r="AN419"/>
  <c r="IB419"/>
  <c r="IC419"/>
  <c r="AP419"/>
  <c r="GO419"/>
  <c r="EV419"/>
  <c r="BP419"/>
  <c r="HY419"/>
  <c r="DL419"/>
  <c r="FJ419"/>
  <c r="EA419"/>
  <c r="AC419"/>
  <c r="AO419"/>
  <c r="AB419"/>
  <c r="GQ419"/>
  <c r="M419"/>
  <c r="FV419"/>
  <c r="II419"/>
  <c r="AY419"/>
  <c r="EW419"/>
  <c r="FM419"/>
  <c r="CH419"/>
  <c r="CP419"/>
  <c r="HI419"/>
  <c r="HZ419"/>
  <c r="CJ419"/>
  <c r="AG419"/>
  <c r="BM419"/>
  <c r="S419"/>
  <c r="FY419"/>
  <c r="FX419"/>
  <c r="O419"/>
  <c r="CE419"/>
  <c r="BF419"/>
  <c r="BI419"/>
  <c r="IH419"/>
  <c r="CV419"/>
  <c r="BZ419"/>
  <c r="CK419"/>
  <c r="DG419"/>
  <c r="V419"/>
  <c r="CU419"/>
  <c r="HF419"/>
  <c r="AQ419"/>
  <c r="DB419"/>
  <c r="HN419"/>
  <c r="CQ419"/>
  <c r="EP419"/>
  <c r="FC419"/>
  <c r="DF419"/>
  <c r="DU419"/>
  <c r="FL419"/>
  <c r="IS419"/>
  <c r="EG419"/>
  <c r="IO419"/>
  <c r="AH419"/>
  <c r="CR419"/>
  <c r="GK419"/>
  <c r="GN419"/>
  <c r="IA419"/>
  <c r="FF419"/>
  <c r="HG419"/>
  <c r="CG419"/>
  <c r="FQ419"/>
  <c r="CX419"/>
  <c r="CB419"/>
  <c r="N419"/>
  <c r="BQ419"/>
  <c r="EF419"/>
  <c r="DP419"/>
  <c r="ET419"/>
  <c r="GR419"/>
  <c r="IK419"/>
  <c r="BX419"/>
  <c r="CD419"/>
  <c r="IF419"/>
  <c r="G419"/>
  <c r="GP419"/>
  <c r="HE419"/>
  <c r="HK419"/>
  <c r="FI419"/>
  <c r="IL419"/>
  <c r="EQ419"/>
  <c r="DR419"/>
  <c r="F419"/>
  <c r="AT419"/>
  <c r="DX419"/>
  <c r="HM419"/>
  <c r="EB419"/>
  <c r="FP419"/>
  <c r="IQ419"/>
  <c r="GL419"/>
  <c r="FO419"/>
  <c r="AR419"/>
  <c r="EE419"/>
  <c r="HS419"/>
  <c r="HX419"/>
  <c r="ER419"/>
  <c r="J419"/>
  <c r="L419"/>
  <c r="GA419"/>
  <c r="BW419"/>
  <c r="CZ419"/>
  <c r="FU419"/>
  <c r="EI419"/>
  <c r="EU419"/>
  <c r="HU419"/>
  <c r="Q419"/>
  <c r="DA419"/>
  <c r="DM419"/>
  <c r="AL419"/>
  <c r="IU419"/>
  <c r="ID419"/>
  <c r="FS419"/>
  <c r="EH419"/>
  <c r="T419"/>
  <c r="HJ419"/>
  <c r="CW419"/>
  <c r="GX419"/>
  <c r="GJ419"/>
  <c r="GS419"/>
  <c r="DH419"/>
  <c r="EZ419"/>
  <c r="X419"/>
  <c r="E419"/>
  <c r="BY419"/>
  <c r="AX419"/>
  <c r="Z419"/>
  <c r="HA419"/>
  <c r="GV419"/>
  <c r="BS419"/>
  <c r="HR419"/>
  <c r="BT419"/>
  <c r="GH419"/>
  <c r="HB419"/>
  <c r="FH419"/>
  <c r="EJ419"/>
  <c r="BC419"/>
  <c r="BH419"/>
  <c r="BK419"/>
  <c r="FN419"/>
  <c r="IE419"/>
  <c r="GF419"/>
  <c r="AV419"/>
  <c r="DT419"/>
  <c r="EO419"/>
  <c r="DY419"/>
  <c r="HO419"/>
  <c r="BA419"/>
  <c r="W419"/>
  <c r="GI419"/>
  <c r="BU419"/>
  <c r="HH419"/>
  <c r="CT419"/>
  <c r="BN419"/>
  <c r="BV419"/>
  <c r="GY419"/>
  <c r="BB419"/>
  <c r="BO419"/>
  <c r="EY419"/>
  <c r="FK417"/>
  <c r="AG417"/>
  <c r="EK417"/>
  <c r="L417"/>
  <c r="CY417"/>
  <c r="HE417"/>
  <c r="ID417"/>
  <c r="BQ417"/>
  <c r="FR417"/>
  <c r="BB417"/>
  <c r="GS417"/>
  <c r="FO417"/>
  <c r="AF417"/>
  <c r="IE417"/>
  <c r="CP417"/>
  <c r="GA417"/>
  <c r="HT417"/>
  <c r="FL417"/>
  <c r="IG417"/>
  <c r="G417"/>
  <c r="IM417"/>
  <c r="CR417"/>
  <c r="II417"/>
  <c r="IL417"/>
  <c r="J417"/>
  <c r="DF417"/>
  <c r="CX417"/>
  <c r="ED417"/>
  <c r="AP417"/>
  <c r="EC417"/>
  <c r="FU417"/>
  <c r="AU417"/>
  <c r="GJ417"/>
  <c r="DX417"/>
  <c r="DA417"/>
  <c r="BX417"/>
  <c r="HC417"/>
  <c r="FI417"/>
  <c r="FP417"/>
  <c r="GT417"/>
  <c r="GE417"/>
  <c r="AD417"/>
  <c r="AT417"/>
  <c r="CU417"/>
  <c r="EO417"/>
  <c r="BK417"/>
  <c r="AN417"/>
  <c r="W417"/>
  <c r="BW417"/>
  <c r="FB417"/>
  <c r="ER417"/>
  <c r="BF417"/>
  <c r="K417"/>
  <c r="HO417"/>
  <c r="DT417"/>
  <c r="BZ417"/>
  <c r="BO417"/>
  <c r="AX417"/>
  <c r="FZ417"/>
  <c r="AZ417"/>
  <c r="DM417"/>
  <c r="BA417"/>
  <c r="HG417"/>
  <c r="BI417"/>
  <c r="HR417"/>
  <c r="DU417"/>
  <c r="HL417"/>
  <c r="DR417"/>
  <c r="EE417"/>
  <c r="AW417"/>
  <c r="CJ417"/>
  <c r="DB417"/>
  <c r="AC417"/>
  <c r="GW417"/>
  <c r="ES417"/>
  <c r="AR417"/>
  <c r="BP417"/>
  <c r="FJ417"/>
  <c r="EM417"/>
  <c r="BE417"/>
  <c r="DE417"/>
  <c r="DG417"/>
  <c r="GR417"/>
  <c r="HP417"/>
  <c r="GK417"/>
  <c r="E417"/>
  <c r="AI417"/>
  <c r="EW417"/>
  <c r="EJ417"/>
  <c r="FG417"/>
  <c r="CW417"/>
  <c r="CH417"/>
  <c r="HZ417"/>
  <c r="GY417"/>
  <c r="CN417"/>
  <c r="BT417"/>
  <c r="BH417"/>
  <c r="GN417"/>
  <c r="DZ417"/>
  <c r="IT417"/>
  <c r="FY417"/>
  <c r="EP417"/>
  <c r="IF417"/>
  <c r="HI417"/>
  <c r="EN417"/>
  <c r="GF417"/>
  <c r="GL417"/>
  <c r="HH417"/>
  <c r="CO417"/>
  <c r="U417"/>
  <c r="HB417"/>
  <c r="IQ417"/>
  <c r="AO417"/>
  <c r="EV417"/>
  <c r="EY417"/>
  <c r="BN417"/>
  <c r="FV417"/>
  <c r="GV417"/>
  <c r="CE417"/>
  <c r="O417"/>
  <c r="DC417"/>
  <c r="FN417"/>
  <c r="AY417"/>
  <c r="IB417"/>
  <c r="IK417"/>
  <c r="FQ417"/>
  <c r="IN417"/>
  <c r="IO417"/>
  <c r="BY417"/>
  <c r="EZ417"/>
  <c r="DQ417"/>
  <c r="T417"/>
  <c r="BV417"/>
  <c r="DS417"/>
  <c r="HX417"/>
  <c r="S417"/>
  <c r="HS417"/>
  <c r="Q417"/>
  <c r="GP417"/>
  <c r="GI417"/>
  <c r="AB417"/>
  <c r="FC417"/>
  <c r="HW417"/>
  <c r="DD417"/>
  <c r="BL417"/>
  <c r="HY417"/>
  <c r="AK417"/>
  <c r="IH417"/>
  <c r="EA417"/>
  <c r="BU417"/>
  <c r="FS417"/>
  <c r="IU417"/>
  <c r="CI417"/>
  <c r="FE417"/>
  <c r="EX417"/>
  <c r="FW417"/>
  <c r="IP417"/>
  <c r="GZ417"/>
  <c r="IJ417"/>
  <c r="HQ417"/>
  <c r="FF417"/>
  <c r="Z417"/>
  <c r="CV417"/>
  <c r="DW417"/>
  <c r="GM417"/>
  <c r="BC417"/>
  <c r="IS417"/>
  <c r="V417"/>
  <c r="BM417"/>
  <c r="FD417"/>
  <c r="IC417"/>
  <c r="ET417"/>
  <c r="AQ417"/>
  <c r="AV417"/>
  <c r="DY417"/>
  <c r="F417"/>
  <c r="DH417"/>
  <c r="DL417"/>
  <c r="FX417"/>
  <c r="CS417"/>
  <c r="CD417"/>
  <c r="GC417"/>
  <c r="HD417"/>
  <c r="R417"/>
  <c r="AJ417"/>
  <c r="EG417"/>
  <c r="H417"/>
  <c r="CB417"/>
  <c r="EU417"/>
  <c r="N417"/>
  <c r="FA417"/>
  <c r="FM417"/>
  <c r="AH417"/>
  <c r="CC417"/>
  <c r="AL417"/>
  <c r="EI417"/>
  <c r="IA417"/>
  <c r="AM417"/>
  <c r="BG417"/>
  <c r="DK417"/>
  <c r="IR417"/>
  <c r="CL417"/>
  <c r="GU417"/>
  <c r="CM417"/>
  <c r="HF417"/>
  <c r="CZ417"/>
  <c r="EQ417"/>
  <c r="HJ417"/>
  <c r="GX417"/>
  <c r="AA417"/>
  <c r="GB417"/>
  <c r="BR417"/>
  <c r="BD417"/>
  <c r="EF417"/>
  <c r="DJ417"/>
  <c r="CK417"/>
  <c r="DI417"/>
  <c r="FH417"/>
  <c r="HK417"/>
  <c r="FT417"/>
  <c r="DP417"/>
  <c r="HA417"/>
  <c r="GO417"/>
  <c r="AS417"/>
  <c r="X417"/>
  <c r="GG417"/>
  <c r="GQ417"/>
  <c r="EB417"/>
  <c r="DN417"/>
  <c r="HV417"/>
  <c r="DO417"/>
  <c r="EH417"/>
  <c r="AE417"/>
  <c r="DV417"/>
  <c r="GD417"/>
  <c r="HU417"/>
  <c r="BS417"/>
  <c r="CT417"/>
  <c r="BJ417"/>
  <c r="HM417"/>
  <c r="HN417"/>
  <c r="CF417"/>
  <c r="CA417"/>
  <c r="I417"/>
  <c r="CG417"/>
  <c r="M417"/>
  <c r="EL417"/>
  <c r="IV417"/>
  <c r="Y417"/>
  <c r="GH417"/>
  <c r="CQ417"/>
  <c r="AO393"/>
  <c r="AF393"/>
  <c r="FE393"/>
  <c r="BH393"/>
  <c r="AC393"/>
  <c r="AN393"/>
  <c r="AL393"/>
  <c r="IG393"/>
  <c r="AK393"/>
  <c r="V393"/>
  <c r="CO393"/>
  <c r="DW393"/>
  <c r="DS393"/>
  <c r="AB393"/>
  <c r="CW393"/>
  <c r="CI393"/>
  <c r="BS393"/>
  <c r="GF393"/>
  <c r="CQ393"/>
  <c r="GT393"/>
  <c r="BE393"/>
  <c r="EZ393"/>
  <c r="BT393"/>
  <c r="ES393"/>
  <c r="GD393"/>
  <c r="AZ393"/>
  <c r="DG393"/>
  <c r="HY393"/>
  <c r="FX393"/>
  <c r="BL393"/>
  <c r="HW393"/>
  <c r="IB393"/>
  <c r="EX393"/>
  <c r="DZ393"/>
  <c r="IM393"/>
  <c r="HQ393"/>
  <c r="EL393"/>
  <c r="BF393"/>
  <c r="AD393"/>
  <c r="CP393"/>
  <c r="CS393"/>
  <c r="L393"/>
  <c r="IJ393"/>
  <c r="FM393"/>
  <c r="CL393"/>
  <c r="CH393"/>
  <c r="GR393"/>
  <c r="CU393"/>
  <c r="HE393"/>
  <c r="AG393"/>
  <c r="BG393"/>
  <c r="GX393"/>
  <c r="CY393"/>
  <c r="FD393"/>
  <c r="DU393"/>
  <c r="HO393"/>
  <c r="FQ393"/>
  <c r="ET393"/>
  <c r="GH393"/>
  <c r="AJ393"/>
  <c r="AY393"/>
  <c r="CE393"/>
  <c r="HD393"/>
  <c r="W393"/>
  <c r="DE393"/>
  <c r="DV393"/>
  <c r="M393"/>
  <c r="CB393"/>
  <c r="H393"/>
  <c r="BV393"/>
  <c r="EJ393"/>
  <c r="GV393"/>
  <c r="CZ393"/>
  <c r="AT393"/>
  <c r="HA393"/>
  <c r="F393"/>
  <c r="DC393"/>
  <c r="IQ393"/>
  <c r="DP393"/>
  <c r="I393"/>
  <c r="DM393"/>
  <c r="T393"/>
  <c r="HR393"/>
  <c r="HH393"/>
  <c r="IP393"/>
  <c r="DN393"/>
  <c r="DA393"/>
  <c r="IR393"/>
  <c r="Y393"/>
  <c r="DF393"/>
  <c r="CT393"/>
  <c r="FR393"/>
  <c r="FS393"/>
  <c r="BM393"/>
  <c r="BQ393"/>
  <c r="AX393"/>
  <c r="DD393"/>
  <c r="ED393"/>
  <c r="CK393"/>
  <c r="EN393"/>
  <c r="DI393"/>
  <c r="BW393"/>
  <c r="HG393"/>
  <c r="EM393"/>
  <c r="BA393"/>
  <c r="BY393"/>
  <c r="FC393"/>
  <c r="IO393"/>
  <c r="IS393"/>
  <c r="CX393"/>
  <c r="AM393"/>
  <c r="O393"/>
  <c r="IA393"/>
  <c r="EE393"/>
  <c r="FP393"/>
  <c r="FO393"/>
  <c r="R393"/>
  <c r="DX393"/>
  <c r="DK393"/>
  <c r="HU393"/>
  <c r="BB393"/>
  <c r="BP393"/>
  <c r="BJ393"/>
  <c r="FB393"/>
  <c r="FV393"/>
  <c r="GK393"/>
  <c r="GY393"/>
  <c r="ER393"/>
  <c r="DB393"/>
  <c r="FA393"/>
  <c r="AQ393"/>
  <c r="S393"/>
  <c r="BC393"/>
  <c r="DH393"/>
  <c r="CA393"/>
  <c r="FK393"/>
  <c r="EF393"/>
  <c r="HM393"/>
  <c r="U393"/>
  <c r="HC393"/>
  <c r="BU393"/>
  <c r="N393"/>
  <c r="AP393"/>
  <c r="GC393"/>
  <c r="BN393"/>
  <c r="EB393"/>
  <c r="BD393"/>
  <c r="CR393"/>
  <c r="IV393"/>
  <c r="J393"/>
  <c r="FI393"/>
  <c r="IF393"/>
  <c r="IK393"/>
  <c r="DT393"/>
  <c r="IE393"/>
  <c r="HB393"/>
  <c r="GO393"/>
  <c r="BO393"/>
  <c r="HP393"/>
  <c r="EK393"/>
  <c r="AH393"/>
  <c r="K393"/>
  <c r="IH393"/>
  <c r="EI393"/>
  <c r="HL393"/>
  <c r="FL393"/>
  <c r="DL393"/>
  <c r="HX393"/>
  <c r="GS393"/>
  <c r="EU393"/>
  <c r="IU393"/>
  <c r="FT393"/>
  <c r="GQ393"/>
  <c r="GJ393"/>
  <c r="CD393"/>
  <c r="CG393"/>
  <c r="GZ393"/>
  <c r="HK393"/>
  <c r="Q393"/>
  <c r="BI393"/>
  <c r="GL393"/>
  <c r="Z393"/>
  <c r="FG393"/>
  <c r="FN393"/>
  <c r="HZ393"/>
  <c r="FH393"/>
  <c r="GB393"/>
  <c r="HT393"/>
  <c r="EO393"/>
  <c r="CN393"/>
  <c r="IC393"/>
  <c r="FZ393"/>
  <c r="IT393"/>
  <c r="GM393"/>
  <c r="CJ393"/>
  <c r="DY393"/>
  <c r="AW393"/>
  <c r="GU393"/>
  <c r="EV393"/>
  <c r="HS393"/>
  <c r="FU393"/>
  <c r="AA393"/>
  <c r="EA393"/>
  <c r="AU393"/>
  <c r="EC393"/>
  <c r="BX393"/>
  <c r="CF393"/>
  <c r="GA393"/>
  <c r="EH393"/>
  <c r="BK393"/>
  <c r="AV393"/>
  <c r="GI393"/>
  <c r="CM393"/>
  <c r="IN393"/>
  <c r="HV393"/>
  <c r="FF393"/>
  <c r="DR393"/>
  <c r="EG393"/>
  <c r="G393"/>
  <c r="DQ393"/>
  <c r="X393"/>
  <c r="EP393"/>
  <c r="AE393"/>
  <c r="HJ393"/>
  <c r="GN393"/>
  <c r="GW393"/>
  <c r="IL393"/>
  <c r="FJ393"/>
  <c r="CC393"/>
  <c r="HN393"/>
  <c r="EW393"/>
  <c r="FY393"/>
  <c r="ID393"/>
  <c r="II393"/>
  <c r="CV393"/>
  <c r="E393"/>
  <c r="AS393"/>
  <c r="DO393"/>
  <c r="BZ393"/>
  <c r="GP393"/>
  <c r="AI393"/>
  <c r="FW393"/>
  <c r="BR393"/>
  <c r="DJ393"/>
  <c r="HI393"/>
  <c r="HF393"/>
  <c r="GG393"/>
  <c r="AR393"/>
  <c r="EQ393"/>
  <c r="EY393"/>
  <c r="GE393"/>
  <c r="I400"/>
  <c r="AW400"/>
  <c r="EN400"/>
  <c r="IT400"/>
  <c r="GH400"/>
  <c r="GC400"/>
  <c r="L400"/>
  <c r="CB400"/>
  <c r="BV400"/>
  <c r="CO400"/>
  <c r="BY400"/>
  <c r="IN400"/>
  <c r="BG400"/>
  <c r="HO400"/>
  <c r="BJ400"/>
  <c r="HP400"/>
  <c r="H400"/>
  <c r="IG400"/>
  <c r="AG400"/>
  <c r="HN400"/>
  <c r="X400"/>
  <c r="BB400"/>
  <c r="Y400"/>
  <c r="J400"/>
  <c r="GT400"/>
  <c r="BX400"/>
  <c r="BR400"/>
  <c r="CI400"/>
  <c r="DU400"/>
  <c r="GP400"/>
  <c r="AD400"/>
  <c r="CJ400"/>
  <c r="CT400"/>
  <c r="BM400"/>
  <c r="AV400"/>
  <c r="EE400"/>
  <c r="HH400"/>
  <c r="CQ400"/>
  <c r="EM400"/>
  <c r="FV400"/>
  <c r="EW400"/>
  <c r="ES400"/>
  <c r="BL400"/>
  <c r="AY400"/>
  <c r="GZ400"/>
  <c r="HI400"/>
  <c r="IP400"/>
  <c r="GN400"/>
  <c r="FQ400"/>
  <c r="EK400"/>
  <c r="CE400"/>
  <c r="DK400"/>
  <c r="AK400"/>
  <c r="DB400"/>
  <c r="IL400"/>
  <c r="FO400"/>
  <c r="AT400"/>
  <c r="GS400"/>
  <c r="K400"/>
  <c r="EY400"/>
  <c r="HE400"/>
  <c r="HF400"/>
  <c r="DN400"/>
  <c r="DF400"/>
  <c r="AI400"/>
  <c r="DP400"/>
  <c r="GM400"/>
  <c r="FM400"/>
  <c r="BC400"/>
  <c r="IQ400"/>
  <c r="BK400"/>
  <c r="AF400"/>
  <c r="CS400"/>
  <c r="CX400"/>
  <c r="DY400"/>
  <c r="GA400"/>
  <c r="ET400"/>
  <c r="N400"/>
  <c r="DG400"/>
  <c r="BP400"/>
  <c r="HK400"/>
  <c r="DZ400"/>
  <c r="CD400"/>
  <c r="AC400"/>
  <c r="DX400"/>
  <c r="FS400"/>
  <c r="HC400"/>
  <c r="EZ400"/>
  <c r="Q400"/>
  <c r="IS400"/>
  <c r="EV400"/>
  <c r="CH400"/>
  <c r="DR400"/>
  <c r="AB400"/>
  <c r="AN400"/>
  <c r="GI400"/>
  <c r="DC400"/>
  <c r="FI400"/>
  <c r="AE400"/>
  <c r="FJ400"/>
  <c r="CK400"/>
  <c r="HM400"/>
  <c r="EP400"/>
  <c r="O400"/>
  <c r="EX400"/>
  <c r="GG400"/>
  <c r="Z400"/>
  <c r="M400"/>
  <c r="GB400"/>
  <c r="GV400"/>
  <c r="GX400"/>
  <c r="CW400"/>
  <c r="BI400"/>
  <c r="HQ400"/>
  <c r="EU400"/>
  <c r="HB400"/>
  <c r="IU400"/>
  <c r="EB400"/>
  <c r="CF400"/>
  <c r="FR400"/>
  <c r="HZ400"/>
  <c r="DJ400"/>
  <c r="GE400"/>
  <c r="HD400"/>
  <c r="FX400"/>
  <c r="GO400"/>
  <c r="CA400"/>
  <c r="R400"/>
  <c r="CY400"/>
  <c r="GK400"/>
  <c r="BT400"/>
  <c r="EJ400"/>
  <c r="DW400"/>
  <c r="FD400"/>
  <c r="HG400"/>
  <c r="AA400"/>
  <c r="DH400"/>
  <c r="FA400"/>
  <c r="EQ400"/>
  <c r="CP400"/>
  <c r="HA400"/>
  <c r="HR400"/>
  <c r="ER400"/>
  <c r="GD400"/>
  <c r="EH400"/>
  <c r="FZ400"/>
  <c r="HV400"/>
  <c r="DO400"/>
  <c r="IR400"/>
  <c r="IO400"/>
  <c r="BZ400"/>
  <c r="CV400"/>
  <c r="FF400"/>
  <c r="HW400"/>
  <c r="EA400"/>
  <c r="G400"/>
  <c r="AJ400"/>
  <c r="DQ400"/>
  <c r="FL400"/>
  <c r="II400"/>
  <c r="BS400"/>
  <c r="FT400"/>
  <c r="FB400"/>
  <c r="ID400"/>
  <c r="DM400"/>
  <c r="GW400"/>
  <c r="BE400"/>
  <c r="GJ400"/>
  <c r="HS400"/>
  <c r="IF400"/>
  <c r="DE400"/>
  <c r="DA400"/>
  <c r="GL400"/>
  <c r="BH400"/>
  <c r="S400"/>
  <c r="CZ400"/>
  <c r="FH400"/>
  <c r="BF400"/>
  <c r="GR400"/>
  <c r="V400"/>
  <c r="T400"/>
  <c r="IC400"/>
  <c r="IA400"/>
  <c r="CC400"/>
  <c r="DS400"/>
  <c r="BO400"/>
  <c r="DT400"/>
  <c r="BD400"/>
  <c r="EL400"/>
  <c r="AX400"/>
  <c r="DD400"/>
  <c r="FG400"/>
  <c r="IE400"/>
  <c r="W400"/>
  <c r="ED400"/>
  <c r="EC400"/>
  <c r="BQ400"/>
  <c r="AM400"/>
  <c r="FC400"/>
  <c r="HY400"/>
  <c r="CU400"/>
  <c r="AL400"/>
  <c r="DV400"/>
  <c r="CM400"/>
  <c r="U400"/>
  <c r="BW400"/>
  <c r="DL400"/>
  <c r="IB400"/>
  <c r="FE400"/>
  <c r="FY400"/>
  <c r="IJ400"/>
  <c r="GY400"/>
  <c r="FP400"/>
  <c r="IV400"/>
  <c r="GQ400"/>
  <c r="AO400"/>
  <c r="FU400"/>
  <c r="FN400"/>
  <c r="GF400"/>
  <c r="HX400"/>
  <c r="IK400"/>
  <c r="CL400"/>
  <c r="CG400"/>
  <c r="IM400"/>
  <c r="AU400"/>
  <c r="AQ400"/>
  <c r="CN400"/>
  <c r="AP400"/>
  <c r="EF400"/>
  <c r="AR400"/>
  <c r="EI400"/>
  <c r="HJ400"/>
  <c r="AS400"/>
  <c r="DI400"/>
  <c r="E400"/>
  <c r="BN400"/>
  <c r="HU400"/>
  <c r="FK400"/>
  <c r="BA400"/>
  <c r="F400"/>
  <c r="AH400"/>
  <c r="FW400"/>
  <c r="HL400"/>
  <c r="EG400"/>
  <c r="AZ400"/>
  <c r="IH400"/>
  <c r="CR400"/>
  <c r="GU400"/>
  <c r="HT400"/>
  <c r="BU400"/>
  <c r="EO400"/>
  <c r="GN426"/>
  <c r="CA426"/>
  <c r="AY426"/>
  <c r="FE426"/>
  <c r="BD426"/>
  <c r="DS426"/>
  <c r="CO426"/>
  <c r="HC426"/>
  <c r="IE426"/>
  <c r="AI426"/>
  <c r="GQ426"/>
  <c r="CS426"/>
  <c r="CH426"/>
  <c r="GG426"/>
  <c r="HT426"/>
  <c r="BI426"/>
  <c r="IS426"/>
  <c r="AL426"/>
  <c r="IJ426"/>
  <c r="HG426"/>
  <c r="BM426"/>
  <c r="HD426"/>
  <c r="BE426"/>
  <c r="CQ426"/>
  <c r="EK426"/>
  <c r="DM426"/>
  <c r="DW426"/>
  <c r="IV426"/>
  <c r="HR426"/>
  <c r="AT426"/>
  <c r="DH426"/>
  <c r="AA426"/>
  <c r="AO426"/>
  <c r="FB426"/>
  <c r="H426"/>
  <c r="HP426"/>
  <c r="T426"/>
  <c r="AN426"/>
  <c r="L426"/>
  <c r="AD426"/>
  <c r="BZ426"/>
  <c r="CR426"/>
  <c r="EJ426"/>
  <c r="GL426"/>
  <c r="BQ426"/>
  <c r="FD426"/>
  <c r="EB426"/>
  <c r="IT426"/>
  <c r="FN426"/>
  <c r="IQ426"/>
  <c r="FW426"/>
  <c r="GR426"/>
  <c r="IF426"/>
  <c r="HE426"/>
  <c r="O426"/>
  <c r="GZ426"/>
  <c r="HL426"/>
  <c r="CX426"/>
  <c r="G426"/>
  <c r="BC426"/>
  <c r="DC426"/>
  <c r="II426"/>
  <c r="GV426"/>
  <c r="N426"/>
  <c r="GF426"/>
  <c r="W426"/>
  <c r="AG426"/>
  <c r="AE426"/>
  <c r="BW426"/>
  <c r="FI426"/>
  <c r="J426"/>
  <c r="HY426"/>
  <c r="HQ426"/>
  <c r="CM426"/>
  <c r="GK426"/>
  <c r="FV426"/>
  <c r="CD426"/>
  <c r="GP426"/>
  <c r="FO426"/>
  <c r="Z426"/>
  <c r="BK426"/>
  <c r="EX426"/>
  <c r="BA426"/>
  <c r="BV426"/>
  <c r="HW426"/>
  <c r="IN426"/>
  <c r="FL426"/>
  <c r="BF426"/>
  <c r="I426"/>
  <c r="ED426"/>
  <c r="DJ426"/>
  <c r="CN426"/>
  <c r="BG426"/>
  <c r="ID426"/>
  <c r="AS426"/>
  <c r="AM426"/>
  <c r="GH426"/>
  <c r="DQ426"/>
  <c r="FM426"/>
  <c r="FZ426"/>
  <c r="GO426"/>
  <c r="FS426"/>
  <c r="DI426"/>
  <c r="DN426"/>
  <c r="EF426"/>
  <c r="IL426"/>
  <c r="AH426"/>
  <c r="DR426"/>
  <c r="DO426"/>
  <c r="AZ426"/>
  <c r="GM426"/>
  <c r="HV426"/>
  <c r="HX426"/>
  <c r="CI426"/>
  <c r="CT426"/>
  <c r="DK426"/>
  <c r="IH426"/>
  <c r="HB426"/>
  <c r="IA426"/>
  <c r="Y426"/>
  <c r="CJ426"/>
  <c r="EP426"/>
  <c r="DT426"/>
  <c r="DP426"/>
  <c r="DG426"/>
  <c r="EG426"/>
  <c r="HI426"/>
  <c r="X426"/>
  <c r="GA426"/>
  <c r="FC426"/>
  <c r="U426"/>
  <c r="HN426"/>
  <c r="DX426"/>
  <c r="IC426"/>
  <c r="AC426"/>
  <c r="DD426"/>
  <c r="FQ426"/>
  <c r="EA426"/>
  <c r="S426"/>
  <c r="CG426"/>
  <c r="EM426"/>
  <c r="BY426"/>
  <c r="FU426"/>
  <c r="HU426"/>
  <c r="ET426"/>
  <c r="EC426"/>
  <c r="FF426"/>
  <c r="HO426"/>
  <c r="AX426"/>
  <c r="AV426"/>
  <c r="BT426"/>
  <c r="EW426"/>
  <c r="FT426"/>
  <c r="GW426"/>
  <c r="IB426"/>
  <c r="IP426"/>
  <c r="AU426"/>
  <c r="GJ426"/>
  <c r="FR426"/>
  <c r="ES426"/>
  <c r="IG426"/>
  <c r="BN426"/>
  <c r="FG426"/>
  <c r="CF426"/>
  <c r="CE426"/>
  <c r="ER426"/>
  <c r="BS426"/>
  <c r="BB426"/>
  <c r="M426"/>
  <c r="DV426"/>
  <c r="BO426"/>
  <c r="CZ426"/>
  <c r="CV426"/>
  <c r="DF426"/>
  <c r="HZ426"/>
  <c r="AP426"/>
  <c r="EH426"/>
  <c r="DL426"/>
  <c r="BU426"/>
  <c r="FK426"/>
  <c r="GU426"/>
  <c r="DA426"/>
  <c r="EI426"/>
  <c r="CU426"/>
  <c r="HH426"/>
  <c r="GC426"/>
  <c r="CW426"/>
  <c r="E426"/>
  <c r="CY426"/>
  <c r="IO426"/>
  <c r="GY426"/>
  <c r="EZ426"/>
  <c r="FY426"/>
  <c r="HM426"/>
  <c r="DZ426"/>
  <c r="EQ426"/>
  <c r="CP426"/>
  <c r="FH426"/>
  <c r="FA426"/>
  <c r="HA426"/>
  <c r="BH426"/>
  <c r="GS426"/>
  <c r="F426"/>
  <c r="AW426"/>
  <c r="AJ426"/>
  <c r="EE426"/>
  <c r="DY426"/>
  <c r="GB426"/>
  <c r="DB426"/>
  <c r="CL426"/>
  <c r="AK426"/>
  <c r="FX426"/>
  <c r="K426"/>
  <c r="AB426"/>
  <c r="FP426"/>
  <c r="EY426"/>
  <c r="Q426"/>
  <c r="AF426"/>
  <c r="IR426"/>
  <c r="EU426"/>
  <c r="AQ426"/>
  <c r="V426"/>
  <c r="EV426"/>
  <c r="GI426"/>
  <c r="IM426"/>
  <c r="HK426"/>
  <c r="IK426"/>
  <c r="EO426"/>
  <c r="BL426"/>
  <c r="DE426"/>
  <c r="EN426"/>
  <c r="HS426"/>
  <c r="HF426"/>
  <c r="AR426"/>
  <c r="GT426"/>
  <c r="R426"/>
  <c r="CC426"/>
  <c r="HJ426"/>
  <c r="GX426"/>
  <c r="EL426"/>
  <c r="GE426"/>
  <c r="CB426"/>
  <c r="DU426"/>
  <c r="BR426"/>
  <c r="IU426"/>
  <c r="BJ426"/>
  <c r="CK426"/>
  <c r="BP426"/>
  <c r="GD426"/>
  <c r="FJ426"/>
  <c r="BX426"/>
  <c r="AW414"/>
  <c r="EA414"/>
  <c r="CN414"/>
  <c r="ES414"/>
  <c r="DG414"/>
  <c r="CJ414"/>
  <c r="AC414"/>
  <c r="V414"/>
  <c r="K414"/>
  <c r="EU414"/>
  <c r="GZ414"/>
  <c r="CZ414"/>
  <c r="HZ414"/>
  <c r="IN414"/>
  <c r="IP414"/>
  <c r="AF414"/>
  <c r="FX414"/>
  <c r="FQ414"/>
  <c r="CQ414"/>
  <c r="BP414"/>
  <c r="GU414"/>
  <c r="EJ414"/>
  <c r="FM414"/>
  <c r="IJ414"/>
  <c r="HI414"/>
  <c r="BW414"/>
  <c r="EQ414"/>
  <c r="AY414"/>
  <c r="DP414"/>
  <c r="DM414"/>
  <c r="CP414"/>
  <c r="BK414"/>
  <c r="AQ414"/>
  <c r="GL414"/>
  <c r="CB414"/>
  <c r="BF414"/>
  <c r="II414"/>
  <c r="EM414"/>
  <c r="AP414"/>
  <c r="BJ414"/>
  <c r="EO414"/>
  <c r="GB414"/>
  <c r="FE414"/>
  <c r="DJ414"/>
  <c r="IA414"/>
  <c r="FV414"/>
  <c r="DY414"/>
  <c r="EF414"/>
  <c r="IB414"/>
  <c r="HL414"/>
  <c r="EL414"/>
  <c r="CT414"/>
  <c r="CH414"/>
  <c r="BN414"/>
  <c r="DC414"/>
  <c r="DZ414"/>
  <c r="Q414"/>
  <c r="FY414"/>
  <c r="AT414"/>
  <c r="ID414"/>
  <c r="AN414"/>
  <c r="CF414"/>
  <c r="CW414"/>
  <c r="HA414"/>
  <c r="BE414"/>
  <c r="BU414"/>
  <c r="IO414"/>
  <c r="BD414"/>
  <c r="IF414"/>
  <c r="X414"/>
  <c r="GN414"/>
  <c r="BX414"/>
  <c r="H414"/>
  <c r="AE414"/>
  <c r="FL414"/>
  <c r="AL414"/>
  <c r="DA414"/>
  <c r="GA414"/>
  <c r="GP414"/>
  <c r="GT414"/>
  <c r="I414"/>
  <c r="HB414"/>
  <c r="EV414"/>
  <c r="EZ414"/>
  <c r="FG414"/>
  <c r="GO414"/>
  <c r="E414"/>
  <c r="M414"/>
  <c r="CG414"/>
  <c r="GV414"/>
  <c r="FN414"/>
  <c r="FW414"/>
  <c r="AJ414"/>
  <c r="HO414"/>
  <c r="DL414"/>
  <c r="IT414"/>
  <c r="DE414"/>
  <c r="HX414"/>
  <c r="DH414"/>
  <c r="AR414"/>
  <c r="HV414"/>
  <c r="IH414"/>
  <c r="N414"/>
  <c r="GC414"/>
  <c r="GE414"/>
  <c r="CV414"/>
  <c r="HM414"/>
  <c r="T414"/>
  <c r="DD414"/>
  <c r="DO414"/>
  <c r="ET414"/>
  <c r="HE414"/>
  <c r="DV414"/>
  <c r="BO414"/>
  <c r="FD414"/>
  <c r="CK414"/>
  <c r="ER414"/>
  <c r="AD414"/>
  <c r="IM414"/>
  <c r="GI414"/>
  <c r="GX414"/>
  <c r="CD414"/>
  <c r="CS414"/>
  <c r="S414"/>
  <c r="Z414"/>
  <c r="HT414"/>
  <c r="DN414"/>
  <c r="G414"/>
  <c r="BG414"/>
  <c r="HY414"/>
  <c r="FO414"/>
  <c r="FJ414"/>
  <c r="HF414"/>
  <c r="AS414"/>
  <c r="HC414"/>
  <c r="AZ414"/>
  <c r="FS414"/>
  <c r="BM414"/>
  <c r="R414"/>
  <c r="FT414"/>
  <c r="BQ414"/>
  <c r="FZ414"/>
  <c r="ED414"/>
  <c r="FP414"/>
  <c r="IV414"/>
  <c r="AK414"/>
  <c r="IK414"/>
  <c r="FC414"/>
  <c r="AG414"/>
  <c r="IE414"/>
  <c r="AH414"/>
  <c r="CY414"/>
  <c r="GF414"/>
  <c r="HN414"/>
  <c r="BY414"/>
  <c r="EN414"/>
  <c r="IR414"/>
  <c r="DX414"/>
  <c r="CU414"/>
  <c r="EP414"/>
  <c r="IU414"/>
  <c r="CM414"/>
  <c r="FF414"/>
  <c r="AO414"/>
  <c r="IL414"/>
  <c r="AV414"/>
  <c r="CO414"/>
  <c r="AM414"/>
  <c r="EK414"/>
  <c r="FB414"/>
  <c r="J414"/>
  <c r="CE414"/>
  <c r="HS414"/>
  <c r="EG414"/>
  <c r="GK414"/>
  <c r="EE414"/>
  <c r="BA414"/>
  <c r="O414"/>
  <c r="EC414"/>
  <c r="AA414"/>
  <c r="CC414"/>
  <c r="GQ414"/>
  <c r="GG414"/>
  <c r="GW414"/>
  <c r="BV414"/>
  <c r="HD414"/>
  <c r="CR414"/>
  <c r="EB414"/>
  <c r="FA414"/>
  <c r="BS414"/>
  <c r="FK414"/>
  <c r="DK414"/>
  <c r="BL414"/>
  <c r="HQ414"/>
  <c r="EI414"/>
  <c r="AU414"/>
  <c r="EH414"/>
  <c r="AB414"/>
  <c r="HK414"/>
  <c r="BI414"/>
  <c r="HH414"/>
  <c r="CX414"/>
  <c r="DF414"/>
  <c r="DU414"/>
  <c r="EY414"/>
  <c r="GS414"/>
  <c r="BR414"/>
  <c r="BZ414"/>
  <c r="EW414"/>
  <c r="CA414"/>
  <c r="AX414"/>
  <c r="FR414"/>
  <c r="F414"/>
  <c r="GH414"/>
  <c r="EX414"/>
  <c r="BC414"/>
  <c r="L414"/>
  <c r="FH414"/>
  <c r="GR414"/>
  <c r="FU414"/>
  <c r="FI414"/>
  <c r="BT414"/>
  <c r="GD414"/>
  <c r="DQ414"/>
  <c r="GY414"/>
  <c r="HP414"/>
  <c r="BB414"/>
  <c r="IC414"/>
  <c r="DT414"/>
  <c r="IG414"/>
  <c r="Y414"/>
  <c r="IQ414"/>
  <c r="DB414"/>
  <c r="DR414"/>
  <c r="DS414"/>
  <c r="CI414"/>
  <c r="HJ414"/>
  <c r="HG414"/>
  <c r="HU414"/>
  <c r="AI414"/>
  <c r="W414"/>
  <c r="DI414"/>
  <c r="BH414"/>
  <c r="IS414"/>
  <c r="HW414"/>
  <c r="GM414"/>
  <c r="HR414"/>
  <c r="CL414"/>
  <c r="U414"/>
  <c r="GJ414"/>
  <c r="DW414"/>
  <c r="GZ421"/>
  <c r="IL421"/>
  <c r="BW421"/>
  <c r="CE421"/>
  <c r="CL421"/>
  <c r="AA421"/>
  <c r="EX421"/>
  <c r="EH421"/>
  <c r="BN421"/>
  <c r="GC421"/>
  <c r="BT421"/>
  <c r="GH421"/>
  <c r="FZ421"/>
  <c r="FT421"/>
  <c r="GE421"/>
  <c r="T421"/>
  <c r="AG421"/>
  <c r="DH421"/>
  <c r="CJ421"/>
  <c r="BM421"/>
  <c r="IV421"/>
  <c r="IH421"/>
  <c r="AF421"/>
  <c r="GW421"/>
  <c r="AP421"/>
  <c r="IE421"/>
  <c r="BK421"/>
  <c r="BS421"/>
  <c r="CH421"/>
  <c r="DI421"/>
  <c r="IS421"/>
  <c r="HC421"/>
  <c r="HT421"/>
  <c r="DZ421"/>
  <c r="GK421"/>
  <c r="DP421"/>
  <c r="HB421"/>
  <c r="AY421"/>
  <c r="FY421"/>
  <c r="BH421"/>
  <c r="GI421"/>
  <c r="DK421"/>
  <c r="HF421"/>
  <c r="AO421"/>
  <c r="BE421"/>
  <c r="DX421"/>
  <c r="GS421"/>
  <c r="GO421"/>
  <c r="G421"/>
  <c r="HP421"/>
  <c r="DQ421"/>
  <c r="HQ421"/>
  <c r="EY421"/>
  <c r="EB421"/>
  <c r="GA421"/>
  <c r="DL421"/>
  <c r="AD421"/>
  <c r="BR421"/>
  <c r="AE421"/>
  <c r="L421"/>
  <c r="F421"/>
  <c r="CQ421"/>
  <c r="CZ421"/>
  <c r="BZ421"/>
  <c r="IN421"/>
  <c r="IK421"/>
  <c r="HO421"/>
  <c r="DW421"/>
  <c r="FJ421"/>
  <c r="CN421"/>
  <c r="CG421"/>
  <c r="EP421"/>
  <c r="ET421"/>
  <c r="BY421"/>
  <c r="GX421"/>
  <c r="HH421"/>
  <c r="EN421"/>
  <c r="IF421"/>
  <c r="I421"/>
  <c r="BF421"/>
  <c r="FI421"/>
  <c r="HK421"/>
  <c r="BP421"/>
  <c r="AJ421"/>
  <c r="BG421"/>
  <c r="EG421"/>
  <c r="GL421"/>
  <c r="BD421"/>
  <c r="HX421"/>
  <c r="GU421"/>
  <c r="IB421"/>
  <c r="HZ421"/>
  <c r="EE421"/>
  <c r="IJ421"/>
  <c r="IQ421"/>
  <c r="HD421"/>
  <c r="AS421"/>
  <c r="HL421"/>
  <c r="BQ421"/>
  <c r="DG421"/>
  <c r="M421"/>
  <c r="DS421"/>
  <c r="EM421"/>
  <c r="HG421"/>
  <c r="BL421"/>
  <c r="ER421"/>
  <c r="GN421"/>
  <c r="EW421"/>
  <c r="AI421"/>
  <c r="HM421"/>
  <c r="CP421"/>
  <c r="BV421"/>
  <c r="AH421"/>
  <c r="CF421"/>
  <c r="FC421"/>
  <c r="FS421"/>
  <c r="FO421"/>
  <c r="AC421"/>
  <c r="DD421"/>
  <c r="AU421"/>
  <c r="CC421"/>
  <c r="HV421"/>
  <c r="HR421"/>
  <c r="BB421"/>
  <c r="CT421"/>
  <c r="FH421"/>
  <c r="FV421"/>
  <c r="BO421"/>
  <c r="AX421"/>
  <c r="E421"/>
  <c r="IG421"/>
  <c r="K421"/>
  <c r="FF421"/>
  <c r="IR421"/>
  <c r="EK421"/>
  <c r="EF421"/>
  <c r="BI421"/>
  <c r="X421"/>
  <c r="DV421"/>
  <c r="N421"/>
  <c r="HI421"/>
  <c r="ES421"/>
  <c r="S421"/>
  <c r="EC421"/>
  <c r="CD421"/>
  <c r="FK421"/>
  <c r="DF421"/>
  <c r="EU421"/>
  <c r="Q421"/>
  <c r="HY421"/>
  <c r="IM421"/>
  <c r="DN421"/>
  <c r="AM421"/>
  <c r="DE421"/>
  <c r="V421"/>
  <c r="FU421"/>
  <c r="GD421"/>
  <c r="DO421"/>
  <c r="DB421"/>
  <c r="IO421"/>
  <c r="CO421"/>
  <c r="GP421"/>
  <c r="BX421"/>
  <c r="DM421"/>
  <c r="FB421"/>
  <c r="O421"/>
  <c r="GG421"/>
  <c r="DR421"/>
  <c r="II421"/>
  <c r="IT421"/>
  <c r="HJ421"/>
  <c r="FW421"/>
  <c r="CU421"/>
  <c r="CK421"/>
  <c r="HA421"/>
  <c r="BC421"/>
  <c r="HN421"/>
  <c r="U421"/>
  <c r="J421"/>
  <c r="CR421"/>
  <c r="EJ421"/>
  <c r="ID421"/>
  <c r="EZ421"/>
  <c r="FE421"/>
  <c r="CX421"/>
  <c r="FR421"/>
  <c r="GT421"/>
  <c r="IA421"/>
  <c r="DY421"/>
  <c r="CS421"/>
  <c r="AW421"/>
  <c r="GB421"/>
  <c r="BU421"/>
  <c r="BJ421"/>
  <c r="EV421"/>
  <c r="HS421"/>
  <c r="IC421"/>
  <c r="EL421"/>
  <c r="GY421"/>
  <c r="ED421"/>
  <c r="HW421"/>
  <c r="AR421"/>
  <c r="AT421"/>
  <c r="GQ421"/>
  <c r="AZ421"/>
  <c r="CY421"/>
  <c r="W421"/>
  <c r="AB421"/>
  <c r="FQ421"/>
  <c r="R421"/>
  <c r="GM421"/>
  <c r="GJ421"/>
  <c r="DU421"/>
  <c r="CA421"/>
  <c r="H421"/>
  <c r="BA421"/>
  <c r="DC421"/>
  <c r="HE421"/>
  <c r="AL421"/>
  <c r="EQ421"/>
  <c r="FP421"/>
  <c r="FX421"/>
  <c r="GR421"/>
  <c r="EI421"/>
  <c r="FL421"/>
  <c r="FN421"/>
  <c r="CV421"/>
  <c r="CI421"/>
  <c r="IU421"/>
  <c r="GV421"/>
  <c r="CB421"/>
  <c r="EO421"/>
  <c r="Y421"/>
  <c r="AQ421"/>
  <c r="DT421"/>
  <c r="AK421"/>
  <c r="EA421"/>
  <c r="DJ421"/>
  <c r="FM421"/>
  <c r="IP421"/>
  <c r="AN421"/>
  <c r="CW421"/>
  <c r="FA421"/>
  <c r="HU421"/>
  <c r="DA421"/>
  <c r="FG421"/>
  <c r="Z421"/>
  <c r="AV421"/>
  <c r="CM421"/>
  <c r="GF421"/>
  <c r="FD421"/>
  <c r="EX395"/>
  <c r="GB395"/>
  <c r="IR395"/>
  <c r="DE395"/>
  <c r="BP395"/>
  <c r="M395"/>
  <c r="HK395"/>
  <c r="CH395"/>
  <c r="GA395"/>
  <c r="HH395"/>
  <c r="CK395"/>
  <c r="GW395"/>
  <c r="CB395"/>
  <c r="IV395"/>
  <c r="EF395"/>
  <c r="DD395"/>
  <c r="W395"/>
  <c r="AZ395"/>
  <c r="EL395"/>
  <c r="BY395"/>
  <c r="AX395"/>
  <c r="EW395"/>
  <c r="EU395"/>
  <c r="GO395"/>
  <c r="U395"/>
  <c r="O395"/>
  <c r="FH395"/>
  <c r="GY395"/>
  <c r="CS395"/>
  <c r="IJ395"/>
  <c r="CG395"/>
  <c r="BO395"/>
  <c r="CP395"/>
  <c r="DR395"/>
  <c r="S395"/>
  <c r="HS395"/>
  <c r="GN395"/>
  <c r="FE395"/>
  <c r="AI395"/>
  <c r="ET395"/>
  <c r="J395"/>
  <c r="FW395"/>
  <c r="CM395"/>
  <c r="HI395"/>
  <c r="HW395"/>
  <c r="IK395"/>
  <c r="HA395"/>
  <c r="BD395"/>
  <c r="EA395"/>
  <c r="GF395"/>
  <c r="HV395"/>
  <c r="HL395"/>
  <c r="CV395"/>
  <c r="DJ395"/>
  <c r="AO395"/>
  <c r="DC395"/>
  <c r="FM395"/>
  <c r="GP395"/>
  <c r="DS395"/>
  <c r="DV395"/>
  <c r="IU395"/>
  <c r="IE395"/>
  <c r="CT395"/>
  <c r="HM395"/>
  <c r="HU395"/>
  <c r="IG395"/>
  <c r="EQ395"/>
  <c r="BE395"/>
  <c r="GC395"/>
  <c r="AS395"/>
  <c r="BN395"/>
  <c r="BK395"/>
  <c r="DH395"/>
  <c r="CQ395"/>
  <c r="GG395"/>
  <c r="IC395"/>
  <c r="BH395"/>
  <c r="V395"/>
  <c r="CI395"/>
  <c r="DF395"/>
  <c r="N395"/>
  <c r="II395"/>
  <c r="BC395"/>
  <c r="HR395"/>
  <c r="IM395"/>
  <c r="AD395"/>
  <c r="GX395"/>
  <c r="DZ395"/>
  <c r="T395"/>
  <c r="FZ395"/>
  <c r="BT395"/>
  <c r="DA395"/>
  <c r="HX395"/>
  <c r="HP395"/>
  <c r="CR395"/>
  <c r="IB395"/>
  <c r="CZ395"/>
  <c r="FX395"/>
  <c r="CL395"/>
  <c r="H395"/>
  <c r="DW395"/>
  <c r="HY395"/>
  <c r="BG395"/>
  <c r="GK395"/>
  <c r="FF395"/>
  <c r="AQ395"/>
  <c r="FN395"/>
  <c r="GH395"/>
  <c r="FV395"/>
  <c r="EE395"/>
  <c r="HD395"/>
  <c r="EV395"/>
  <c r="Y395"/>
  <c r="DB395"/>
  <c r="AY395"/>
  <c r="GI395"/>
  <c r="AV395"/>
  <c r="CE395"/>
  <c r="BM395"/>
  <c r="GQ395"/>
  <c r="GS395"/>
  <c r="ED395"/>
  <c r="HG395"/>
  <c r="CU395"/>
  <c r="BL395"/>
  <c r="DG395"/>
  <c r="BF395"/>
  <c r="DM395"/>
  <c r="BR395"/>
  <c r="GE395"/>
  <c r="CX395"/>
  <c r="Q395"/>
  <c r="F395"/>
  <c r="AW395"/>
  <c r="AG395"/>
  <c r="EG395"/>
  <c r="AU395"/>
  <c r="DU395"/>
  <c r="IH395"/>
  <c r="GJ395"/>
  <c r="X395"/>
  <c r="EZ395"/>
  <c r="CC395"/>
  <c r="FB395"/>
  <c r="AC395"/>
  <c r="GM395"/>
  <c r="DP395"/>
  <c r="AN395"/>
  <c r="L395"/>
  <c r="IP395"/>
  <c r="IN395"/>
  <c r="GV395"/>
  <c r="K395"/>
  <c r="BB395"/>
  <c r="CN395"/>
  <c r="EH395"/>
  <c r="AH395"/>
  <c r="R395"/>
  <c r="DN395"/>
  <c r="EN395"/>
  <c r="BW395"/>
  <c r="FA395"/>
  <c r="AJ395"/>
  <c r="FU395"/>
  <c r="IL395"/>
  <c r="DY395"/>
  <c r="I395"/>
  <c r="ES395"/>
  <c r="BI395"/>
  <c r="DT395"/>
  <c r="HN395"/>
  <c r="EB395"/>
  <c r="EI395"/>
  <c r="AB395"/>
  <c r="CO395"/>
  <c r="CF395"/>
  <c r="BA395"/>
  <c r="AM395"/>
  <c r="AT395"/>
  <c r="FD395"/>
  <c r="DI395"/>
  <c r="FC395"/>
  <c r="AE395"/>
  <c r="ID395"/>
  <c r="BS395"/>
  <c r="HZ395"/>
  <c r="AA395"/>
  <c r="EJ395"/>
  <c r="BX395"/>
  <c r="IT395"/>
  <c r="IS395"/>
  <c r="BU395"/>
  <c r="IO395"/>
  <c r="AF395"/>
  <c r="GU395"/>
  <c r="CY395"/>
  <c r="AL395"/>
  <c r="FI395"/>
  <c r="IQ395"/>
  <c r="HT395"/>
  <c r="EO395"/>
  <c r="FG395"/>
  <c r="EY395"/>
  <c r="FL395"/>
  <c r="FT395"/>
  <c r="BV395"/>
  <c r="FR395"/>
  <c r="HQ395"/>
  <c r="GL395"/>
  <c r="FJ395"/>
  <c r="G395"/>
  <c r="AK395"/>
  <c r="GR395"/>
  <c r="FS395"/>
  <c r="EK395"/>
  <c r="E395"/>
  <c r="HF395"/>
  <c r="HE395"/>
  <c r="EC395"/>
  <c r="ER395"/>
  <c r="BJ395"/>
  <c r="IA395"/>
  <c r="HJ395"/>
  <c r="CJ395"/>
  <c r="FY395"/>
  <c r="Z395"/>
  <c r="DO395"/>
  <c r="BQ395"/>
  <c r="FQ395"/>
  <c r="FK395"/>
  <c r="HC395"/>
  <c r="AR395"/>
  <c r="CD395"/>
  <c r="DL395"/>
  <c r="HO395"/>
  <c r="CA395"/>
  <c r="DK395"/>
  <c r="HB395"/>
  <c r="GT395"/>
  <c r="BZ395"/>
  <c r="EP395"/>
  <c r="GD395"/>
  <c r="IF395"/>
  <c r="FP395"/>
  <c r="CW395"/>
  <c r="AP395"/>
  <c r="DX395"/>
  <c r="GZ395"/>
  <c r="EM395"/>
  <c r="DQ395"/>
  <c r="FO395"/>
  <c r="BY388"/>
  <c r="AE388"/>
  <c r="N388"/>
  <c r="FV388"/>
  <c r="CD388"/>
  <c r="AD388"/>
  <c r="Y388"/>
  <c r="GX388"/>
  <c r="HS388"/>
  <c r="GK388"/>
  <c r="GA388"/>
  <c r="CE388"/>
  <c r="GM388"/>
  <c r="DV388"/>
  <c r="FX388"/>
  <c r="FE388"/>
  <c r="FY388"/>
  <c r="IM388"/>
  <c r="BF388"/>
  <c r="ER388"/>
  <c r="FI388"/>
  <c r="IK388"/>
  <c r="M388"/>
  <c r="FR388"/>
  <c r="FC388"/>
  <c r="IP388"/>
  <c r="IF388"/>
  <c r="GW388"/>
  <c r="GO388"/>
  <c r="BR388"/>
  <c r="IQ388"/>
  <c r="DN388"/>
  <c r="CK388"/>
  <c r="AN388"/>
  <c r="GC388"/>
  <c r="FZ388"/>
  <c r="GF388"/>
  <c r="CM388"/>
  <c r="HR388"/>
  <c r="BS388"/>
  <c r="CW388"/>
  <c r="AL388"/>
  <c r="DL388"/>
  <c r="E388"/>
  <c r="AU388"/>
  <c r="HE388"/>
  <c r="I388"/>
  <c r="EU388"/>
  <c r="FW388"/>
  <c r="HP388"/>
  <c r="EX388"/>
  <c r="FQ388"/>
  <c r="F388"/>
  <c r="HM388"/>
  <c r="IG388"/>
  <c r="FO388"/>
  <c r="HA388"/>
  <c r="GU388"/>
  <c r="GQ388"/>
  <c r="FM388"/>
  <c r="EE388"/>
  <c r="EZ388"/>
  <c r="U388"/>
  <c r="BC388"/>
  <c r="II388"/>
  <c r="HH388"/>
  <c r="BO388"/>
  <c r="G388"/>
  <c r="IC388"/>
  <c r="CB388"/>
  <c r="ED388"/>
  <c r="FU388"/>
  <c r="AZ388"/>
  <c r="HL388"/>
  <c r="IS388"/>
  <c r="GL388"/>
  <c r="BT388"/>
  <c r="IA388"/>
  <c r="DY388"/>
  <c r="EY388"/>
  <c r="GN388"/>
  <c r="AH388"/>
  <c r="EV388"/>
  <c r="HQ388"/>
  <c r="CU388"/>
  <c r="BE388"/>
  <c r="AI388"/>
  <c r="HK388"/>
  <c r="AO388"/>
  <c r="BU388"/>
  <c r="FA388"/>
  <c r="CJ388"/>
  <c r="CI388"/>
  <c r="GV388"/>
  <c r="AF388"/>
  <c r="EI388"/>
  <c r="EH388"/>
  <c r="Q388"/>
  <c r="T388"/>
  <c r="HZ388"/>
  <c r="EP388"/>
  <c r="AB388"/>
  <c r="DJ388"/>
  <c r="R388"/>
  <c r="IO388"/>
  <c r="EW388"/>
  <c r="IJ388"/>
  <c r="FB388"/>
  <c r="HN388"/>
  <c r="AJ388"/>
  <c r="FS388"/>
  <c r="FF388"/>
  <c r="CL388"/>
  <c r="AS388"/>
  <c r="DK388"/>
  <c r="H388"/>
  <c r="IH388"/>
  <c r="CA388"/>
  <c r="IL388"/>
  <c r="DW388"/>
  <c r="IV388"/>
  <c r="ET388"/>
  <c r="CS388"/>
  <c r="HB388"/>
  <c r="BD388"/>
  <c r="EL388"/>
  <c r="DI388"/>
  <c r="EJ388"/>
  <c r="EK388"/>
  <c r="DU388"/>
  <c r="CH388"/>
  <c r="DR388"/>
  <c r="BH388"/>
  <c r="BI388"/>
  <c r="V388"/>
  <c r="O388"/>
  <c r="BB388"/>
  <c r="GD388"/>
  <c r="DC388"/>
  <c r="CN388"/>
  <c r="DO388"/>
  <c r="EQ388"/>
  <c r="DX388"/>
  <c r="GG388"/>
  <c r="BW388"/>
  <c r="DD388"/>
  <c r="BG388"/>
  <c r="FT388"/>
  <c r="EB388"/>
  <c r="CX388"/>
  <c r="DZ388"/>
  <c r="AK388"/>
  <c r="HI388"/>
  <c r="X388"/>
  <c r="CO388"/>
  <c r="HC388"/>
  <c r="BN388"/>
  <c r="GJ388"/>
  <c r="ES388"/>
  <c r="DA388"/>
  <c r="BL388"/>
  <c r="AV388"/>
  <c r="CV388"/>
  <c r="GB388"/>
  <c r="AT388"/>
  <c r="GS388"/>
  <c r="BK388"/>
  <c r="GR388"/>
  <c r="FJ388"/>
  <c r="FH388"/>
  <c r="GT388"/>
  <c r="GY388"/>
  <c r="GI388"/>
  <c r="DT388"/>
  <c r="FL388"/>
  <c r="IN388"/>
  <c r="EM388"/>
  <c r="HW388"/>
  <c r="IE388"/>
  <c r="IU388"/>
  <c r="BX388"/>
  <c r="K388"/>
  <c r="BV388"/>
  <c r="DF388"/>
  <c r="HU388"/>
  <c r="HF388"/>
  <c r="EF388"/>
  <c r="DM388"/>
  <c r="IB388"/>
  <c r="S388"/>
  <c r="BZ388"/>
  <c r="EG388"/>
  <c r="AP388"/>
  <c r="FP388"/>
  <c r="CG388"/>
  <c r="CF388"/>
  <c r="IT388"/>
  <c r="CY388"/>
  <c r="CQ388"/>
  <c r="BP388"/>
  <c r="HG388"/>
  <c r="DE388"/>
  <c r="BA388"/>
  <c r="Z388"/>
  <c r="J388"/>
  <c r="AC388"/>
  <c r="BQ388"/>
  <c r="GH388"/>
  <c r="CT388"/>
  <c r="DP388"/>
  <c r="EN388"/>
  <c r="HD388"/>
  <c r="EO388"/>
  <c r="EA388"/>
  <c r="IR388"/>
  <c r="EC388"/>
  <c r="CR388"/>
  <c r="ID388"/>
  <c r="HY388"/>
  <c r="HO388"/>
  <c r="HT388"/>
  <c r="CC388"/>
  <c r="GE388"/>
  <c r="GZ388"/>
  <c r="FN388"/>
  <c r="GP388"/>
  <c r="AY388"/>
  <c r="AQ388"/>
  <c r="AX388"/>
  <c r="DH388"/>
  <c r="DS388"/>
  <c r="HV388"/>
  <c r="BM388"/>
  <c r="HX388"/>
  <c r="FK388"/>
  <c r="BJ388"/>
  <c r="AG388"/>
  <c r="AM388"/>
  <c r="AR388"/>
  <c r="FG388"/>
  <c r="DQ388"/>
  <c r="AW388"/>
  <c r="L388"/>
  <c r="HJ388"/>
  <c r="CP388"/>
  <c r="CZ388"/>
  <c r="DB388"/>
  <c r="AA388"/>
  <c r="W388"/>
  <c r="FD388"/>
  <c r="DG388"/>
  <c r="FU410"/>
  <c r="BP410"/>
  <c r="DN410"/>
  <c r="HT410"/>
  <c r="BM410"/>
  <c r="EH410"/>
  <c r="R410"/>
  <c r="BY410"/>
  <c r="EP410"/>
  <c r="CS410"/>
  <c r="EJ410"/>
  <c r="BB410"/>
  <c r="EK410"/>
  <c r="Q410"/>
  <c r="CZ410"/>
  <c r="H410"/>
  <c r="HB410"/>
  <c r="IU410"/>
  <c r="IM410"/>
  <c r="FQ410"/>
  <c r="FN410"/>
  <c r="CB410"/>
  <c r="AN410"/>
  <c r="IB410"/>
  <c r="IP410"/>
  <c r="IQ410"/>
  <c r="DD410"/>
  <c r="IO410"/>
  <c r="DJ410"/>
  <c r="DF410"/>
  <c r="FE410"/>
  <c r="GB410"/>
  <c r="FC410"/>
  <c r="GS410"/>
  <c r="HA410"/>
  <c r="IV410"/>
  <c r="CH410"/>
  <c r="AV410"/>
  <c r="AA410"/>
  <c r="FP410"/>
  <c r="CR410"/>
  <c r="AP410"/>
  <c r="IG410"/>
  <c r="IK410"/>
  <c r="CO410"/>
  <c r="FT410"/>
  <c r="EI410"/>
  <c r="GI410"/>
  <c r="FB410"/>
  <c r="BW410"/>
  <c r="HL410"/>
  <c r="BO410"/>
  <c r="DT410"/>
  <c r="AH410"/>
  <c r="CN410"/>
  <c r="GP410"/>
  <c r="G410"/>
  <c r="GK410"/>
  <c r="AM410"/>
  <c r="FL410"/>
  <c r="GM410"/>
  <c r="X410"/>
  <c r="HR410"/>
  <c r="DY410"/>
  <c r="HE410"/>
  <c r="IE410"/>
  <c r="DO410"/>
  <c r="CK410"/>
  <c r="Y410"/>
  <c r="AR410"/>
  <c r="DZ410"/>
  <c r="K410"/>
  <c r="GA410"/>
  <c r="AU410"/>
  <c r="BX410"/>
  <c r="AC410"/>
  <c r="HJ410"/>
  <c r="DE410"/>
  <c r="CI410"/>
  <c r="FZ410"/>
  <c r="AS410"/>
  <c r="CJ410"/>
  <c r="EX410"/>
  <c r="DL410"/>
  <c r="HY410"/>
  <c r="EB410"/>
  <c r="V410"/>
  <c r="HW410"/>
  <c r="GN410"/>
  <c r="S410"/>
  <c r="BQ410"/>
  <c r="EA410"/>
  <c r="EO410"/>
  <c r="BJ410"/>
  <c r="FV410"/>
  <c r="EL410"/>
  <c r="AB410"/>
  <c r="IC410"/>
  <c r="BA410"/>
  <c r="CC410"/>
  <c r="GV410"/>
  <c r="DC410"/>
  <c r="HG410"/>
  <c r="HC410"/>
  <c r="Z410"/>
  <c r="AF410"/>
  <c r="CY410"/>
  <c r="HU410"/>
  <c r="AL410"/>
  <c r="O410"/>
  <c r="CM410"/>
  <c r="BD410"/>
  <c r="AI410"/>
  <c r="HM410"/>
  <c r="FF410"/>
  <c r="DA410"/>
  <c r="AJ410"/>
  <c r="EW410"/>
  <c r="EM410"/>
  <c r="BK410"/>
  <c r="GT410"/>
  <c r="BU410"/>
  <c r="EE410"/>
  <c r="BF410"/>
  <c r="DS410"/>
  <c r="HD410"/>
  <c r="BL410"/>
  <c r="IJ410"/>
  <c r="GJ410"/>
  <c r="IA410"/>
  <c r="GF410"/>
  <c r="HP410"/>
  <c r="FS410"/>
  <c r="IS410"/>
  <c r="HO410"/>
  <c r="CA410"/>
  <c r="M410"/>
  <c r="CQ410"/>
  <c r="IL410"/>
  <c r="N410"/>
  <c r="HZ410"/>
  <c r="EQ410"/>
  <c r="CG410"/>
  <c r="FG410"/>
  <c r="DV410"/>
  <c r="FH410"/>
  <c r="J410"/>
  <c r="IN410"/>
  <c r="HF410"/>
  <c r="BZ410"/>
  <c r="GH410"/>
  <c r="FD410"/>
  <c r="HK410"/>
  <c r="AQ410"/>
  <c r="BS410"/>
  <c r="GC410"/>
  <c r="CX410"/>
  <c r="EN410"/>
  <c r="DK410"/>
  <c r="DB410"/>
  <c r="FA410"/>
  <c r="CU410"/>
  <c r="CT410"/>
  <c r="GL410"/>
  <c r="FK410"/>
  <c r="HQ410"/>
  <c r="DR410"/>
  <c r="BC410"/>
  <c r="BE410"/>
  <c r="AY410"/>
  <c r="BG410"/>
  <c r="AD410"/>
  <c r="ED410"/>
  <c r="CF410"/>
  <c r="AT410"/>
  <c r="BN410"/>
  <c r="GR410"/>
  <c r="CE410"/>
  <c r="ID410"/>
  <c r="DW410"/>
  <c r="IT410"/>
  <c r="CW410"/>
  <c r="CD410"/>
  <c r="GX410"/>
  <c r="U410"/>
  <c r="AK410"/>
  <c r="GE410"/>
  <c r="AG410"/>
  <c r="EU410"/>
  <c r="BI410"/>
  <c r="CV410"/>
  <c r="T410"/>
  <c r="IR410"/>
  <c r="F410"/>
  <c r="EG410"/>
  <c r="DX410"/>
  <c r="BR410"/>
  <c r="BH410"/>
  <c r="AE410"/>
  <c r="GQ410"/>
  <c r="GY410"/>
  <c r="HH410"/>
  <c r="DU410"/>
  <c r="BT410"/>
  <c r="FJ410"/>
  <c r="W410"/>
  <c r="AO410"/>
  <c r="IH410"/>
  <c r="AX410"/>
  <c r="ET410"/>
  <c r="IF410"/>
  <c r="FY410"/>
  <c r="EF410"/>
  <c r="AZ410"/>
  <c r="HX410"/>
  <c r="GU410"/>
  <c r="FW410"/>
  <c r="HI410"/>
  <c r="E410"/>
  <c r="FX410"/>
  <c r="DG410"/>
  <c r="FR410"/>
  <c r="DM410"/>
  <c r="GW410"/>
  <c r="BV410"/>
  <c r="EY410"/>
  <c r="EZ410"/>
  <c r="I410"/>
  <c r="ER410"/>
  <c r="GD410"/>
  <c r="DQ410"/>
  <c r="FI410"/>
  <c r="FM410"/>
  <c r="II410"/>
  <c r="DP410"/>
  <c r="CL410"/>
  <c r="DH410"/>
  <c r="EV410"/>
  <c r="EC410"/>
  <c r="HN410"/>
  <c r="L410"/>
  <c r="HV410"/>
  <c r="GG410"/>
  <c r="HS410"/>
  <c r="DI410"/>
  <c r="GZ410"/>
  <c r="AW410"/>
  <c r="GO410"/>
  <c r="ES410"/>
  <c r="CP410"/>
  <c r="FO410"/>
  <c r="G382"/>
  <c r="K382"/>
  <c r="O382"/>
  <c r="H382"/>
  <c r="L382"/>
  <c r="F382"/>
  <c r="I382"/>
  <c r="E382"/>
  <c r="M382"/>
  <c r="N382"/>
  <c r="J382"/>
  <c r="IE402"/>
  <c r="IG402"/>
  <c r="CW402"/>
  <c r="BZ402"/>
  <c r="AK402"/>
  <c r="BM402"/>
  <c r="HW402"/>
  <c r="CG402"/>
  <c r="AS402"/>
  <c r="EH402"/>
  <c r="HF402"/>
  <c r="EC402"/>
  <c r="FJ402"/>
  <c r="AP402"/>
  <c r="FV402"/>
  <c r="BJ402"/>
  <c r="GB402"/>
  <c r="IJ402"/>
  <c r="IO402"/>
  <c r="BH402"/>
  <c r="IM402"/>
  <c r="GY402"/>
  <c r="GF402"/>
  <c r="BO402"/>
  <c r="CJ402"/>
  <c r="CX402"/>
  <c r="HI402"/>
  <c r="EX402"/>
  <c r="GA402"/>
  <c r="AY402"/>
  <c r="FS402"/>
  <c r="IT402"/>
  <c r="J402"/>
  <c r="AU402"/>
  <c r="GI402"/>
  <c r="AB402"/>
  <c r="BX402"/>
  <c r="IU402"/>
  <c r="EA402"/>
  <c r="GV402"/>
  <c r="HD402"/>
  <c r="GR402"/>
  <c r="AE402"/>
  <c r="GO402"/>
  <c r="AV402"/>
  <c r="HJ402"/>
  <c r="EB402"/>
  <c r="EN402"/>
  <c r="I402"/>
  <c r="FN402"/>
  <c r="IF402"/>
  <c r="CS402"/>
  <c r="AO402"/>
  <c r="BC402"/>
  <c r="L402"/>
  <c r="BY402"/>
  <c r="EU402"/>
  <c r="EJ402"/>
  <c r="CN402"/>
  <c r="GE402"/>
  <c r="IQ402"/>
  <c r="FM402"/>
  <c r="EG402"/>
  <c r="IK402"/>
  <c r="CQ402"/>
  <c r="HU402"/>
  <c r="GX402"/>
  <c r="DU402"/>
  <c r="FB402"/>
  <c r="BE402"/>
  <c r="DT402"/>
  <c r="Z402"/>
  <c r="HG402"/>
  <c r="FX402"/>
  <c r="AF402"/>
  <c r="BD402"/>
  <c r="HN402"/>
  <c r="EF402"/>
  <c r="AZ402"/>
  <c r="AH402"/>
  <c r="FI402"/>
  <c r="DN402"/>
  <c r="DX402"/>
  <c r="CB402"/>
  <c r="AD402"/>
  <c r="BF402"/>
  <c r="DP402"/>
  <c r="T402"/>
  <c r="HT402"/>
  <c r="EM402"/>
  <c r="EE402"/>
  <c r="IB402"/>
  <c r="GT402"/>
  <c r="Q402"/>
  <c r="EV402"/>
  <c r="CY402"/>
  <c r="DQ402"/>
  <c r="HL402"/>
  <c r="BG402"/>
  <c r="V402"/>
  <c r="IL402"/>
  <c r="GQ402"/>
  <c r="FP402"/>
  <c r="GU402"/>
  <c r="ID402"/>
  <c r="IA402"/>
  <c r="HP402"/>
  <c r="CA402"/>
  <c r="FL402"/>
  <c r="DA402"/>
  <c r="AW402"/>
  <c r="EW402"/>
  <c r="GL402"/>
  <c r="H402"/>
  <c r="IV402"/>
  <c r="CP402"/>
  <c r="DO402"/>
  <c r="HY402"/>
  <c r="IP402"/>
  <c r="BN402"/>
  <c r="AC402"/>
  <c r="HA402"/>
  <c r="BQ402"/>
  <c r="CU402"/>
  <c r="DJ402"/>
  <c r="Y402"/>
  <c r="EQ402"/>
  <c r="DF402"/>
  <c r="HO402"/>
  <c r="AA402"/>
  <c r="FZ402"/>
  <c r="FF402"/>
  <c r="BP402"/>
  <c r="F402"/>
  <c r="AR402"/>
  <c r="CF402"/>
  <c r="DD402"/>
  <c r="R402"/>
  <c r="EI402"/>
  <c r="FH402"/>
  <c r="EY402"/>
  <c r="DS402"/>
  <c r="GH402"/>
  <c r="AG402"/>
  <c r="BI402"/>
  <c r="GD402"/>
  <c r="DV402"/>
  <c r="K402"/>
  <c r="GZ402"/>
  <c r="HR402"/>
  <c r="FG402"/>
  <c r="E402"/>
  <c r="DC402"/>
  <c r="AT402"/>
  <c r="BB402"/>
  <c r="FD402"/>
  <c r="BT402"/>
  <c r="GC402"/>
  <c r="G402"/>
  <c r="DK402"/>
  <c r="FT402"/>
  <c r="IH402"/>
  <c r="DL402"/>
  <c r="GJ402"/>
  <c r="GS402"/>
  <c r="HM402"/>
  <c r="FW402"/>
  <c r="CL402"/>
  <c r="EZ402"/>
  <c r="ET402"/>
  <c r="CD402"/>
  <c r="DR402"/>
  <c r="CC402"/>
  <c r="FC402"/>
  <c r="CI402"/>
  <c r="HS402"/>
  <c r="AJ402"/>
  <c r="II402"/>
  <c r="BA402"/>
  <c r="CO402"/>
  <c r="EK402"/>
  <c r="FE402"/>
  <c r="BL402"/>
  <c r="AX402"/>
  <c r="CE402"/>
  <c r="CT402"/>
  <c r="GP402"/>
  <c r="EP402"/>
  <c r="FY402"/>
  <c r="IC402"/>
  <c r="O402"/>
  <c r="HE402"/>
  <c r="GK402"/>
  <c r="N402"/>
  <c r="HH402"/>
  <c r="DM402"/>
  <c r="IS402"/>
  <c r="HX402"/>
  <c r="BW402"/>
  <c r="CR402"/>
  <c r="CZ402"/>
  <c r="CK402"/>
  <c r="BS402"/>
  <c r="HK402"/>
  <c r="ER402"/>
  <c r="GN402"/>
  <c r="IR402"/>
  <c r="AI402"/>
  <c r="BK402"/>
  <c r="DW402"/>
  <c r="CM402"/>
  <c r="DH402"/>
  <c r="ED402"/>
  <c r="FQ402"/>
  <c r="GG402"/>
  <c r="AL402"/>
  <c r="HV402"/>
  <c r="FO402"/>
  <c r="FR402"/>
  <c r="AQ402"/>
  <c r="U402"/>
  <c r="EL402"/>
  <c r="BU402"/>
  <c r="AM402"/>
  <c r="HQ402"/>
  <c r="CV402"/>
  <c r="BV402"/>
  <c r="S402"/>
  <c r="ES402"/>
  <c r="DZ402"/>
  <c r="X402"/>
  <c r="AN402"/>
  <c r="DB402"/>
  <c r="EO402"/>
  <c r="GW402"/>
  <c r="DY402"/>
  <c r="GM402"/>
  <c r="FU402"/>
  <c r="BR402"/>
  <c r="DE402"/>
  <c r="FK402"/>
  <c r="W402"/>
  <c r="IN402"/>
  <c r="DI402"/>
  <c r="FA402"/>
  <c r="HZ402"/>
  <c r="CH402"/>
  <c r="DG402"/>
  <c r="M402"/>
  <c r="HB402"/>
  <c r="HC402"/>
  <c r="O378"/>
  <c r="K378"/>
  <c r="G378"/>
  <c r="K377"/>
  <c r="L377"/>
  <c r="N377"/>
  <c r="I380"/>
  <c r="K380"/>
  <c r="O381"/>
  <c r="G381"/>
  <c r="I379"/>
  <c r="K379"/>
  <c r="N379"/>
  <c r="I378"/>
  <c r="N378"/>
  <c r="H378"/>
  <c r="O377"/>
  <c r="G377"/>
  <c r="E377"/>
  <c r="J380"/>
  <c r="G380"/>
  <c r="M380"/>
  <c r="M381"/>
  <c r="E381"/>
  <c r="H381"/>
  <c r="M379"/>
  <c r="G379"/>
  <c r="O379"/>
  <c r="E378"/>
  <c r="J378"/>
  <c r="M378"/>
  <c r="M377"/>
  <c r="F377"/>
  <c r="H377"/>
  <c r="F380"/>
  <c r="L380"/>
  <c r="O380"/>
  <c r="K381"/>
  <c r="F381"/>
  <c r="N381"/>
  <c r="H379"/>
  <c r="E379"/>
  <c r="F379"/>
  <c r="J381"/>
  <c r="I381"/>
  <c r="J379"/>
  <c r="L378"/>
  <c r="F378"/>
  <c r="I377"/>
  <c r="J377"/>
  <c r="N380"/>
  <c r="E380"/>
  <c r="H380"/>
  <c r="L381"/>
  <c r="L379"/>
  <c r="Y56" i="1" l="1"/>
  <c r="N55"/>
  <c r="AI4"/>
  <c r="H475"/>
  <c r="AF2"/>
  <c r="N474"/>
  <c r="AO1"/>
  <c r="O453"/>
  <c r="P409" i="5"/>
  <c r="C409" s="1"/>
  <c r="P420"/>
  <c r="C420" s="1"/>
  <c r="P399"/>
  <c r="C399" s="1"/>
  <c r="AG10" i="1"/>
  <c r="P378" i="5"/>
  <c r="C378" s="1"/>
  <c r="P403"/>
  <c r="C403" s="1"/>
  <c r="P410"/>
  <c r="C410" s="1"/>
  <c r="P392"/>
  <c r="C392" s="1"/>
  <c r="P425"/>
  <c r="C425" s="1"/>
  <c r="P407"/>
  <c r="C407" s="1"/>
  <c r="P394"/>
  <c r="C394" s="1"/>
  <c r="P395"/>
  <c r="C395" s="1"/>
  <c r="P379"/>
  <c r="C379" s="1"/>
  <c r="P400"/>
  <c r="C400" s="1"/>
  <c r="P416"/>
  <c r="C416" s="1"/>
  <c r="P380"/>
  <c r="C380" s="1"/>
  <c r="P424"/>
  <c r="C424" s="1"/>
  <c r="P384"/>
  <c r="C384" s="1"/>
  <c r="P397"/>
  <c r="C397" s="1"/>
  <c r="P413"/>
  <c r="C413" s="1"/>
  <c r="P421"/>
  <c r="C421" s="1"/>
  <c r="P426"/>
  <c r="C426" s="1"/>
  <c r="P389"/>
  <c r="C389" s="1"/>
  <c r="P423"/>
  <c r="C423" s="1"/>
  <c r="P386"/>
  <c r="C386" s="1"/>
  <c r="P418"/>
  <c r="C418" s="1"/>
  <c r="P396"/>
  <c r="C396" s="1"/>
  <c r="P391"/>
  <c r="C391" s="1"/>
  <c r="P390"/>
  <c r="C390" s="1"/>
  <c r="P405"/>
  <c r="C405" s="1"/>
  <c r="P385"/>
  <c r="C385" s="1"/>
  <c r="P383"/>
  <c r="C383" s="1"/>
  <c r="P388"/>
  <c r="C388" s="1"/>
  <c r="P417"/>
  <c r="C417" s="1"/>
  <c r="P404"/>
  <c r="C404" s="1"/>
  <c r="P408"/>
  <c r="C408" s="1"/>
  <c r="P381"/>
  <c r="C381" s="1"/>
  <c r="P419"/>
  <c r="C419" s="1"/>
  <c r="P377"/>
  <c r="C377" s="1"/>
  <c r="P402"/>
  <c r="C402" s="1"/>
  <c r="P393"/>
  <c r="C393" s="1"/>
  <c r="P382"/>
  <c r="C382" s="1"/>
  <c r="P414"/>
  <c r="C414" s="1"/>
  <c r="P387"/>
  <c r="C387" s="1"/>
  <c r="P412"/>
  <c r="C412" s="1"/>
  <c r="P411"/>
  <c r="C411" s="1"/>
  <c r="P398"/>
  <c r="C398" s="1"/>
  <c r="P415"/>
  <c r="C415" s="1"/>
  <c r="P401"/>
  <c r="C401" s="1"/>
  <c r="P406"/>
  <c r="C406" s="1"/>
  <c r="N475" i="1" l="1"/>
  <c r="AI2"/>
  <c r="N193"/>
  <c r="Y55"/>
  <c r="B489"/>
  <c r="I504"/>
  <c r="H486"/>
  <c r="J519"/>
  <c r="J484"/>
  <c r="H520"/>
  <c r="L494"/>
  <c r="H496"/>
  <c r="B509"/>
  <c r="E512"/>
  <c r="L499"/>
  <c r="B520"/>
  <c r="F517"/>
  <c r="G510"/>
  <c r="I488"/>
  <c r="J488"/>
  <c r="I497"/>
  <c r="O497" s="1"/>
  <c r="G507"/>
  <c r="G485"/>
  <c r="D503"/>
  <c r="L491"/>
  <c r="D485"/>
  <c r="B484"/>
  <c r="B492"/>
  <c r="G519"/>
  <c r="J504"/>
  <c r="J515"/>
  <c r="H492"/>
  <c r="I483"/>
  <c r="O483" s="1"/>
  <c r="J498"/>
  <c r="H497"/>
  <c r="G521"/>
  <c r="M488"/>
  <c r="K516"/>
  <c r="M483"/>
  <c r="K497"/>
  <c r="L500"/>
  <c r="K509"/>
  <c r="M507"/>
  <c r="E519"/>
  <c r="D490"/>
  <c r="H508"/>
  <c r="G497"/>
  <c r="K485"/>
  <c r="L521"/>
  <c r="L516"/>
  <c r="M482"/>
  <c r="M493"/>
  <c r="J495"/>
  <c r="J482"/>
  <c r="H482"/>
  <c r="I494"/>
  <c r="D508"/>
  <c r="H491"/>
  <c r="F510"/>
  <c r="F492"/>
  <c r="E518"/>
  <c r="F488"/>
  <c r="G483"/>
  <c r="B502"/>
  <c r="J514"/>
  <c r="L496"/>
  <c r="D495"/>
  <c r="B496"/>
  <c r="I489"/>
  <c r="O489" s="1"/>
  <c r="M511"/>
  <c r="K507"/>
  <c r="E492"/>
  <c r="F502"/>
  <c r="L493"/>
  <c r="M492"/>
  <c r="D510"/>
  <c r="I486"/>
  <c r="O486" s="1"/>
  <c r="G484"/>
  <c r="K501"/>
  <c r="D506"/>
  <c r="H519"/>
  <c r="F521"/>
  <c r="D512"/>
  <c r="L487"/>
  <c r="L504"/>
  <c r="J511"/>
  <c r="J506"/>
  <c r="L513"/>
  <c r="I501"/>
  <c r="O501" s="1"/>
  <c r="B503"/>
  <c r="B488"/>
  <c r="M501"/>
  <c r="J510"/>
  <c r="G513"/>
  <c r="J509"/>
  <c r="K490"/>
  <c r="E501"/>
  <c r="J493"/>
  <c r="K483"/>
  <c r="D499"/>
  <c r="D497"/>
  <c r="L497"/>
  <c r="K492"/>
  <c r="L508"/>
  <c r="I505"/>
  <c r="O505" s="1"/>
  <c r="F519"/>
  <c r="I511"/>
  <c r="F485"/>
  <c r="E483"/>
  <c r="F487"/>
  <c r="D491"/>
  <c r="H483"/>
  <c r="M512"/>
  <c r="M517"/>
  <c r="L495"/>
  <c r="B497"/>
  <c r="D513"/>
  <c r="F503"/>
  <c r="I519"/>
  <c r="H516"/>
  <c r="D500"/>
  <c r="D501"/>
  <c r="D487"/>
  <c r="M486"/>
  <c r="F501"/>
  <c r="F500"/>
  <c r="G503"/>
  <c r="L482"/>
  <c r="E517"/>
  <c r="G504"/>
  <c r="H517"/>
  <c r="B518"/>
  <c r="F507"/>
  <c r="F494"/>
  <c r="I517"/>
  <c r="G514"/>
  <c r="K519"/>
  <c r="E505"/>
  <c r="E485"/>
  <c r="G487"/>
  <c r="E495"/>
  <c r="B486"/>
  <c r="L484"/>
  <c r="J485"/>
  <c r="B516"/>
  <c r="K511"/>
  <c r="H495"/>
  <c r="G518"/>
  <c r="E504"/>
  <c r="I502"/>
  <c r="D514"/>
  <c r="D486"/>
  <c r="D505"/>
  <c r="M505"/>
  <c r="L502"/>
  <c r="B506"/>
  <c r="F520"/>
  <c r="L490"/>
  <c r="K514"/>
  <c r="F506"/>
  <c r="I495"/>
  <c r="F508"/>
  <c r="M510"/>
  <c r="I499"/>
  <c r="D518"/>
  <c r="G493"/>
  <c r="J505"/>
  <c r="B494"/>
  <c r="E498"/>
  <c r="I492"/>
  <c r="O492" s="1"/>
  <c r="J489"/>
  <c r="B499"/>
  <c r="G500"/>
  <c r="K491"/>
  <c r="F513"/>
  <c r="H504"/>
  <c r="J497"/>
  <c r="J502"/>
  <c r="L503"/>
  <c r="K502"/>
  <c r="H512"/>
  <c r="I482"/>
  <c r="E507"/>
  <c r="G495"/>
  <c r="E508"/>
  <c r="I513"/>
  <c r="F515"/>
  <c r="M506"/>
  <c r="B493"/>
  <c r="L505"/>
  <c r="B500"/>
  <c r="G496"/>
  <c r="B512"/>
  <c r="F512"/>
  <c r="E509"/>
  <c r="B514"/>
  <c r="E491"/>
  <c r="D517"/>
  <c r="L498"/>
  <c r="L485"/>
  <c r="K503"/>
  <c r="F486"/>
  <c r="E497"/>
  <c r="E493"/>
  <c r="B482"/>
  <c r="B487"/>
  <c r="B511"/>
  <c r="D493"/>
  <c r="G502"/>
  <c r="H518"/>
  <c r="F483"/>
  <c r="E499"/>
  <c r="B519"/>
  <c r="F489"/>
  <c r="B507"/>
  <c r="I520"/>
  <c r="M508"/>
  <c r="H494"/>
  <c r="B490"/>
  <c r="J501"/>
  <c r="H485"/>
  <c r="N485" s="1"/>
  <c r="J499"/>
  <c r="J496"/>
  <c r="H490"/>
  <c r="F518"/>
  <c r="E482"/>
  <c r="H510"/>
  <c r="L517"/>
  <c r="J507"/>
  <c r="M496"/>
  <c r="F495"/>
  <c r="I509"/>
  <c r="K520"/>
  <c r="B501"/>
  <c r="H507"/>
  <c r="B504"/>
  <c r="D492"/>
  <c r="Y492" s="1"/>
  <c r="G486"/>
  <c r="F490"/>
  <c r="D507"/>
  <c r="H503"/>
  <c r="N503" s="1"/>
  <c r="K493"/>
  <c r="M485"/>
  <c r="J486"/>
  <c r="K482"/>
  <c r="D498"/>
  <c r="H500"/>
  <c r="G515"/>
  <c r="B498"/>
  <c r="B485"/>
  <c r="K489"/>
  <c r="L518"/>
  <c r="I518"/>
  <c r="G492"/>
  <c r="M503"/>
  <c r="L515"/>
  <c r="G509"/>
  <c r="L492"/>
  <c r="G489"/>
  <c r="D520"/>
  <c r="J494"/>
  <c r="B491"/>
  <c r="H502"/>
  <c r="L486"/>
  <c r="I490"/>
  <c r="O490" s="1"/>
  <c r="M490"/>
  <c r="D519"/>
  <c r="L488"/>
  <c r="G505"/>
  <c r="H498"/>
  <c r="N498" s="1"/>
  <c r="M500"/>
  <c r="K510"/>
  <c r="I484"/>
  <c r="O484" s="1"/>
  <c r="F511"/>
  <c r="F497"/>
  <c r="H511"/>
  <c r="I503"/>
  <c r="O503" s="1"/>
  <c r="B515"/>
  <c r="I516"/>
  <c r="J483"/>
  <c r="H489"/>
  <c r="N489" s="1"/>
  <c r="B510"/>
  <c r="G491"/>
  <c r="D483"/>
  <c r="J512"/>
  <c r="F514"/>
  <c r="M521"/>
  <c r="L520"/>
  <c r="I485"/>
  <c r="O485" s="1"/>
  <c r="J513"/>
  <c r="B513"/>
  <c r="K513"/>
  <c r="E500"/>
  <c r="H506"/>
  <c r="K498"/>
  <c r="I515"/>
  <c r="M494"/>
  <c r="F498"/>
  <c r="F509"/>
  <c r="E516"/>
  <c r="G488"/>
  <c r="M489"/>
  <c r="G508"/>
  <c r="L507"/>
  <c r="J487"/>
  <c r="H521"/>
  <c r="K508"/>
  <c r="F484"/>
  <c r="D494"/>
  <c r="K512"/>
  <c r="I500"/>
  <c r="D496"/>
  <c r="I521"/>
  <c r="O521" s="1"/>
  <c r="E514"/>
  <c r="J503"/>
  <c r="E503"/>
  <c r="E488"/>
  <c r="D521"/>
  <c r="J491"/>
  <c r="K500"/>
  <c r="J490"/>
  <c r="G520"/>
  <c r="M487"/>
  <c r="K486"/>
  <c r="K518"/>
  <c r="H488"/>
  <c r="N488" s="1"/>
  <c r="E515"/>
  <c r="M497"/>
  <c r="H501"/>
  <c r="N501" s="1"/>
  <c r="D488"/>
  <c r="M519"/>
  <c r="B505"/>
  <c r="G490"/>
  <c r="G506"/>
  <c r="D515"/>
  <c r="M502"/>
  <c r="E513"/>
  <c r="H515"/>
  <c r="N515" s="1"/>
  <c r="K499"/>
  <c r="L483"/>
  <c r="I493"/>
  <c r="O493" s="1"/>
  <c r="H487"/>
  <c r="I512"/>
  <c r="H514"/>
  <c r="M491"/>
  <c r="D516"/>
  <c r="K521"/>
  <c r="H513"/>
  <c r="M504"/>
  <c r="M509"/>
  <c r="G498"/>
  <c r="J492"/>
  <c r="K515"/>
  <c r="M516"/>
  <c r="I496"/>
  <c r="I508"/>
  <c r="M518"/>
  <c r="F499"/>
  <c r="M484"/>
  <c r="J517"/>
  <c r="E490"/>
  <c r="J521"/>
  <c r="I514"/>
  <c r="G516"/>
  <c r="H509"/>
  <c r="N509" s="1"/>
  <c r="M498"/>
  <c r="F496"/>
  <c r="L514"/>
  <c r="E486"/>
  <c r="L506"/>
  <c r="I507"/>
  <c r="O507" s="1"/>
  <c r="I491"/>
  <c r="G494"/>
  <c r="B508"/>
  <c r="D509"/>
  <c r="I498"/>
  <c r="K495"/>
  <c r="H493"/>
  <c r="N493" s="1"/>
  <c r="L501"/>
  <c r="I487"/>
  <c r="M513"/>
  <c r="F482"/>
  <c r="D511"/>
  <c r="E494"/>
  <c r="F516"/>
  <c r="E487"/>
  <c r="G482"/>
  <c r="K506"/>
  <c r="E520"/>
  <c r="F504"/>
  <c r="M515"/>
  <c r="J500"/>
  <c r="M514"/>
  <c r="J516"/>
  <c r="G499"/>
  <c r="D484"/>
  <c r="E510"/>
  <c r="E506"/>
  <c r="H484"/>
  <c r="J508"/>
  <c r="K494"/>
  <c r="L512"/>
  <c r="G512"/>
  <c r="E496"/>
  <c r="B521"/>
  <c r="D502"/>
  <c r="E484"/>
  <c r="J518"/>
  <c r="F493"/>
  <c r="F505"/>
  <c r="L489"/>
  <c r="K504"/>
  <c r="I510"/>
  <c r="O510" s="1"/>
  <c r="K505"/>
  <c r="B483"/>
  <c r="M520"/>
  <c r="M499"/>
  <c r="D489"/>
  <c r="B495"/>
  <c r="L510"/>
  <c r="L519"/>
  <c r="L511"/>
  <c r="D482"/>
  <c r="E502"/>
  <c r="H505"/>
  <c r="N505" s="1"/>
  <c r="F491"/>
  <c r="E521"/>
  <c r="E489"/>
  <c r="M495"/>
  <c r="L509"/>
  <c r="J520"/>
  <c r="G501"/>
  <c r="G517"/>
  <c r="G511"/>
  <c r="H499"/>
  <c r="I506"/>
  <c r="O506" s="1"/>
  <c r="K488"/>
  <c r="B517"/>
  <c r="K496"/>
  <c r="K484"/>
  <c r="E511"/>
  <c r="K487"/>
  <c r="D504"/>
  <c r="K517"/>
  <c r="AN1" l="1"/>
  <c r="N453"/>
  <c r="N499"/>
  <c r="N502"/>
  <c r="O498"/>
  <c r="N513"/>
  <c r="I522"/>
  <c r="O482"/>
  <c r="Y494"/>
  <c r="Y518"/>
  <c r="Y505"/>
  <c r="Y513"/>
  <c r="Y489"/>
  <c r="Y502"/>
  <c r="F522"/>
  <c r="Y516"/>
  <c r="N487"/>
  <c r="Y488"/>
  <c r="Y521"/>
  <c r="N521"/>
  <c r="N506"/>
  <c r="Y498"/>
  <c r="E522"/>
  <c r="N494"/>
  <c r="N518"/>
  <c r="Y517"/>
  <c r="O513"/>
  <c r="O502"/>
  <c r="Y501"/>
  <c r="N491"/>
  <c r="J522"/>
  <c r="N508"/>
  <c r="Y485"/>
  <c r="N520"/>
  <c r="O504"/>
  <c r="Y482"/>
  <c r="D522"/>
  <c r="H522"/>
  <c r="N482"/>
  <c r="O518"/>
  <c r="O495"/>
  <c r="Y500"/>
  <c r="N519"/>
  <c r="Y508"/>
  <c r="Y490"/>
  <c r="Y504"/>
  <c r="N484"/>
  <c r="G522"/>
  <c r="Y511"/>
  <c r="Y509"/>
  <c r="O514"/>
  <c r="O496"/>
  <c r="O512"/>
  <c r="Y515"/>
  <c r="O500"/>
  <c r="O516"/>
  <c r="Y519"/>
  <c r="N500"/>
  <c r="N507"/>
  <c r="N510"/>
  <c r="Y514"/>
  <c r="N495"/>
  <c r="O517"/>
  <c r="N517"/>
  <c r="Y487"/>
  <c r="O519"/>
  <c r="Y491"/>
  <c r="O511"/>
  <c r="Y512"/>
  <c r="Y495"/>
  <c r="M522"/>
  <c r="N497"/>
  <c r="O488"/>
  <c r="N486"/>
  <c r="K522"/>
  <c r="N512"/>
  <c r="Y497"/>
  <c r="Y484"/>
  <c r="O487"/>
  <c r="O491"/>
  <c r="O508"/>
  <c r="N514"/>
  <c r="Y496"/>
  <c r="O515"/>
  <c r="Y483"/>
  <c r="N511"/>
  <c r="Y520"/>
  <c r="Y507"/>
  <c r="O509"/>
  <c r="N490"/>
  <c r="O520"/>
  <c r="Y493"/>
  <c r="N504"/>
  <c r="O499"/>
  <c r="Y486"/>
  <c r="L522"/>
  <c r="N516"/>
  <c r="N483"/>
  <c r="Y499"/>
  <c r="Y506"/>
  <c r="Y510"/>
  <c r="O494"/>
  <c r="N492"/>
  <c r="Y503"/>
  <c r="N496"/>
  <c r="O522" l="1"/>
  <c r="N522"/>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79"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List>
</comments>
</file>

<file path=xl/comments2.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C45" authorId="0">
      <text>
        <r>
          <rPr>
            <b/>
            <sz val="9"/>
            <color indexed="81"/>
            <rFont val="Tahoma"/>
            <family val="2"/>
          </rPr>
          <t>Вредности се аутоматски учитавају за све године и изворе</t>
        </r>
      </text>
    </comment>
    <comment ref="B457" authorId="1">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sharedStrings.xml><?xml version="1.0" encoding="utf-8"?>
<sst xmlns="http://schemas.openxmlformats.org/spreadsheetml/2006/main" count="2829" uniqueCount="1658">
  <si>
    <r>
      <rPr>
        <b/>
        <sz val="11"/>
        <color indexed="8"/>
        <rFont val="Calibri"/>
        <family val="2"/>
      </rPr>
      <t>3) За пројекте: у ћелји "Е5" упишите шифру пројекта у формату П1,П2,П3.</t>
    </r>
    <r>
      <rPr>
        <sz val="11"/>
        <color indexed="8"/>
        <rFont val="Calibri"/>
        <family val="2"/>
        <charset val="238"/>
      </rPr>
      <t xml:space="preserve">итд у зависности од редоследа пројеката у оквиру програма. За пројекте које ЛС реализује заједнос са републичким органом </t>
    </r>
    <r>
      <rPr>
        <b/>
        <sz val="11"/>
        <color indexed="8"/>
        <rFont val="Calibri"/>
        <family val="2"/>
      </rPr>
      <t>у ћелији "D5" уписати шифру пројекта коју је одредио републички орган</t>
    </r>
    <r>
      <rPr>
        <sz val="11"/>
        <color indexed="8"/>
        <rFont val="Calibri"/>
        <family val="2"/>
        <charset val="238"/>
      </rPr>
      <t>. Поступак попуњавања дела који се односи на трошкове и изворе финансирања је идентичан као и код програмске активности.</t>
    </r>
  </si>
  <si>
    <r>
      <t xml:space="preserve">Разлика ( укупни расходи и издаци -  укупни </t>
    </r>
    <r>
      <rPr>
        <i/>
        <sz val="8.5"/>
        <color indexed="8"/>
        <rFont val="Calibri"/>
        <family val="2"/>
      </rPr>
      <t>извори )</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</si>
  <si>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</si>
  <si>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t>ПОПУЊАВАЊЕ ЗАХТЕВА ЗА ДОДАТНА СРЕДСТВА</t>
  </si>
  <si>
    <t>V</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</si>
  <si>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</si>
  <si>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</si>
  <si>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</si>
  <si>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</si>
  <si>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</si>
  <si>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</si>
  <si>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</si>
  <si>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</si>
  <si>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</si>
  <si>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</si>
  <si>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</si>
  <si>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</si>
  <si>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</si>
  <si>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</si>
  <si>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</si>
  <si>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</si>
  <si>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</si>
  <si>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</si>
  <si>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</si>
  <si>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</si>
  <si>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</si>
  <si>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</si>
  <si>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</si>
  <si>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</si>
  <si>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</si>
  <si>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</si>
  <si>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</si>
  <si>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</si>
  <si>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</si>
  <si>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</si>
  <si>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</si>
  <si>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</si>
  <si>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</si>
  <si>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</si>
  <si>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</si>
  <si>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</si>
  <si>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</si>
  <si>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</si>
  <si>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</si>
  <si>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</si>
  <si>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</si>
  <si>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територије покирвен услугом зоохигијене у односу на укупан број м2 територије</t>
  </si>
  <si>
    <t>Примања од отплате кредита датих међународним организацијама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</si>
  <si>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</si>
  <si>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</si>
  <si>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</si>
  <si>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</si>
  <si>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</si>
  <si>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</si>
  <si>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ученика који је учествовао на републичким такмичењима</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</si>
  <si>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</si>
  <si>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</si>
  <si>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</si>
  <si>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</si>
  <si>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</si>
  <si>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</si>
  <si>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</si>
  <si>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Удео жена корисница социјалних помоћи у укупном броју корисника социјалне помоћи</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</si>
  <si>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</si>
  <si>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</si>
  <si>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</si>
  <si>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</si>
  <si>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</si>
  <si>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</si>
  <si>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</si>
  <si>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</si>
  <si>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</si>
  <si>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</si>
  <si>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</si>
  <si>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</si>
  <si>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</si>
  <si>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</si>
  <si>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</si>
  <si>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</si>
  <si>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</si>
  <si>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</si>
  <si>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</si>
  <si>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</si>
  <si>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</si>
  <si>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</si>
  <si>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VI</t>
  </si>
  <si>
    <t>Корисник буџетских средстава на другом нивоу власти</t>
  </si>
  <si>
    <t>Директни буџетски корисник локалне власти</t>
  </si>
  <si>
    <t>Индиректни буџетски корисник локалне власти</t>
  </si>
  <si>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</si>
  <si>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</si>
  <si>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</si>
  <si>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</si>
  <si>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</si>
  <si>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</si>
  <si>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</si>
  <si>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</si>
  <si>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</si>
  <si>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</si>
  <si>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</si>
  <si>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</si>
  <si>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</si>
  <si>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</si>
  <si>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</si>
  <si>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</si>
  <si>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</si>
  <si>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</si>
  <si>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</si>
  <si>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</si>
  <si>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</si>
  <si>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</si>
  <si>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</si>
  <si>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</si>
  <si>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</si>
  <si>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</si>
  <si>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</si>
  <si>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</si>
  <si>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</si>
  <si>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</si>
  <si>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</si>
  <si>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</si>
  <si>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</si>
  <si>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</si>
  <si>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</si>
  <si>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</si>
  <si>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</si>
  <si>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</si>
  <si>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</si>
  <si>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</si>
  <si>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</si>
  <si>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</si>
  <si>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</si>
  <si>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</si>
  <si>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</si>
  <si>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</si>
  <si>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</si>
  <si>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</si>
  <si>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</si>
  <si>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</si>
  <si>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</si>
  <si>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</si>
  <si>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</si>
  <si>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</si>
  <si>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</si>
  <si>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</si>
  <si>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</si>
  <si>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</si>
  <si>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</si>
  <si>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</si>
  <si>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</si>
  <si>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</si>
  <si>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</si>
  <si>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</si>
  <si>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</si>
  <si>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</si>
  <si>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</si>
  <si>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</si>
  <si>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</si>
  <si>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</si>
  <si>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</si>
  <si>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</si>
  <si>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</si>
  <si>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</si>
  <si>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</si>
  <si>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</si>
  <si>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</si>
  <si>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</si>
  <si>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</si>
  <si>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</si>
  <si>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</si>
  <si>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</si>
  <si>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</si>
  <si>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</si>
  <si>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</si>
  <si>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</si>
  <si>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</si>
  <si>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</si>
  <si>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</si>
  <si>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</si>
  <si>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</si>
  <si>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</si>
  <si>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</si>
  <si>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</si>
  <si>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</si>
  <si>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</si>
  <si>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</si>
  <si>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</si>
  <si>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</si>
  <si>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</si>
  <si>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</si>
  <si>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</si>
  <si>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</si>
  <si>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</si>
  <si>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</si>
  <si>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</si>
  <si>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</si>
  <si>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</si>
  <si>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</si>
  <si>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</si>
  <si>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</si>
  <si>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</si>
  <si>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</si>
  <si>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</si>
  <si>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</si>
  <si>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</si>
  <si>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</si>
  <si>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Импутиране продаје добара и услуга</t>
  </si>
  <si>
    <t>Приходи од новчаних казни за кривична дела</t>
  </si>
  <si>
    <t>Приходи од новчаних казни за привредне преступе</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</si>
  <si>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</si>
  <si>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</si>
  <si>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</si>
  <si>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</si>
  <si>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</si>
  <si>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</si>
  <si>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</si>
  <si>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</si>
  <si>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</si>
  <si>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</si>
  <si>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</si>
  <si>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</si>
  <si>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</si>
  <si>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</si>
  <si>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</si>
  <si>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</si>
  <si>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</si>
  <si>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</si>
  <si>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</si>
  <si>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</si>
  <si>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</si>
  <si>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</si>
  <si>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</si>
  <si>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treci red</t>
  </si>
  <si>
    <t>cetvrti red</t>
  </si>
  <si>
    <t>5 red</t>
  </si>
  <si>
    <t>6 red</t>
  </si>
  <si>
    <t>7 red</t>
  </si>
  <si>
    <t>8 red</t>
  </si>
  <si>
    <t>9 red</t>
  </si>
  <si>
    <t>10 red</t>
  </si>
  <si>
    <t>11 red</t>
  </si>
  <si>
    <t>12 red</t>
  </si>
  <si>
    <t>13 red</t>
  </si>
  <si>
    <t>14 red</t>
  </si>
  <si>
    <t>15 red</t>
  </si>
  <si>
    <t>16 red</t>
  </si>
  <si>
    <t>17 red</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</si>
  <si>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</si>
  <si>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 xml:space="preserve">1)  У табелама у којима се исказују индикатори: </t>
  </si>
  <si>
    <t>Програм 9.  Основно образовање и васпитање</t>
  </si>
  <si>
    <t>Програм 10.  Средње образовање и васпитање</t>
  </si>
  <si>
    <t>Програм 17.  Енергетска ефикасност и обновљиви извори енергије</t>
  </si>
  <si>
    <t>Програм 8.  Предшколско васпитање и образовање</t>
  </si>
  <si>
    <t xml:space="preserve">Адекватан квалитет пружених услуга  уз рационално спровођење даљинског грејања </t>
  </si>
  <si>
    <t xml:space="preserve">Број деце корисника давања у укупном броју рођене деце </t>
  </si>
  <si>
    <t>Број програма којима се реализују активности школског спорта</t>
  </si>
  <si>
    <t>1301-0001  Подршка локалним спортским организацијама, удружењима и савезима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</si>
  <si>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</si>
  <si>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</si>
  <si>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</si>
  <si>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</si>
  <si>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</si>
  <si>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</si>
  <si>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</si>
  <si>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</si>
  <si>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</si>
  <si>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Проценат реализације програма развоја туризма града/општине у односу на годишњи план</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</si>
  <si>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</si>
  <si>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</si>
  <si>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</si>
  <si>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</si>
  <si>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</si>
  <si>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Број интервенција  на канализационој мрежи</t>
  </si>
  <si>
    <t xml:space="preserve">Однос пречишћених отпадних вода у односу на укупну количину </t>
  </si>
  <si>
    <t>1102-0005  Уређивање, одржавање и коришћење пијаца</t>
  </si>
  <si>
    <t>1102-0006  Одржавање гробаља и погребне услуге</t>
  </si>
  <si>
    <t>1102-0008  Управљање и снабдевање водом за пиће</t>
  </si>
  <si>
    <t>1102-0001  Управљање/одржавање јавним осветљењем</t>
  </si>
  <si>
    <t>1102-0007  Прозводња и дистрибуција топлотне енергије</t>
  </si>
  <si>
    <t>1501-0003  Подршка економском развоју и промоцији предузетништва</t>
  </si>
  <si>
    <t>Програм 5.  Пољопривреда и рурални развој</t>
  </si>
  <si>
    <t>0701-0002  Управљање и одржавање саобраћајне инфраструктуре</t>
  </si>
  <si>
    <t>2001-0001  Функционисање и остваривање предшколског васпитања и образовања</t>
  </si>
  <si>
    <t>0901-0001  Једнократне помоћи и други облици помоћи</t>
  </si>
  <si>
    <t>0901-0002  Породични и домски смештај, прихватилишта и друге врсте смештаја</t>
  </si>
  <si>
    <t>0901-0003  Дневне услуге у заједници</t>
  </si>
  <si>
    <t>0901-0005  Подршка реализацији програма Црвеног крста</t>
  </si>
  <si>
    <t>0901-0007  Подршка рађању и родитељству</t>
  </si>
  <si>
    <t>0901-0008  Подршка особама са инвалидитетом</t>
  </si>
  <si>
    <t>Програм 12.  Здравствена заштита</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</si>
  <si>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</si>
  <si>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</si>
  <si>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</si>
  <si>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 xml:space="preserve">ГРАФИЧКИ ПРИКАЗ ПОЧЕТНИХ ПОДЕШАВАЊА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</si>
  <si>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</si>
  <si>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Циљана вредност у 2019. години</t>
  </si>
  <si>
    <t>Вредност у 2018. години</t>
  </si>
  <si>
    <t>Вредност у 2019. години</t>
  </si>
  <si>
    <r>
      <t>3. Корак:</t>
    </r>
    <r>
      <rPr>
        <sz val="11"/>
        <color theme="1"/>
        <rFont val="Calibri"/>
        <family val="2"/>
        <scheme val="minor"/>
      </rPr>
      <t xml:space="preserve"> У обрасцу "Program" у реду "Назив програма" изаберите програм са падајуће листе, након тога у обрасцу "Programska aktivnost" и "Projekat" уносите потребне податке, а уколико Ваш буџетски корисник има више програмских активности и пројеката у оквиру једног програма - у ћелији "P1" се налази опција за копирање потребног броја додатних програм. активности и пројеката.</t>
    </r>
  </si>
  <si>
    <r>
      <t xml:space="preserve">2. Корак : </t>
    </r>
    <r>
      <rPr>
        <sz val="11"/>
        <color indexed="8"/>
        <rFont val="Calibri"/>
        <family val="2"/>
      </rPr>
      <t>Након завршених сигурносних подешавања, потребно је да угасите ексел и поново покренете документ. Приликом поновног покретања документа добићете обавештење и питање да ли желите да омогућите макрое. Кликом на "Yes" завршили сте активирање документа.</t>
    </r>
  </si>
  <si>
    <t>Програм 1.  Становање, урбанизам и просторно планирање</t>
  </si>
  <si>
    <t>1101-0004  Стамбена подршка</t>
  </si>
  <si>
    <t>1101-0005  Остваривање јавног интереса у одржавању зграда</t>
  </si>
  <si>
    <t>1102-0002  Одржавање јавних зелених површина  </t>
  </si>
  <si>
    <t>1102-0003  Одржавање чистоће на површинама јавне намене</t>
  </si>
  <si>
    <t>1102-0004  Зоохигијена</t>
  </si>
  <si>
    <t>Планирање, уређење и коришћење простора у локалној заједници засновано на начелима  одрживог развоја, равномерног територијалног развоја и рационалног коришћења земљишта; Подстицање одрживог развоја становања кроз унапређење услова становања грађана и очување и унапређење вредности стамбеног фонда</t>
  </si>
  <si>
    <t>приходи из буџета</t>
  </si>
  <si>
    <t>transferi</t>
  </si>
  <si>
    <t>остали корисници јавних средстава</t>
  </si>
  <si>
    <t>Капиталне субвенције јавним нефинансијским предузећима и организацијама</t>
  </si>
  <si>
    <t>I</t>
  </si>
  <si>
    <t xml:space="preserve">II </t>
  </si>
  <si>
    <t>ПОДЕШАВАЊЕ ПОЧЕТНИХ ПАРАМЕТАРА: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</si>
  <si>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</si>
  <si>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</si>
  <si>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</si>
  <si>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</si>
  <si>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</si>
  <si>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</si>
  <si>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</si>
  <si>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</si>
  <si>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</si>
  <si>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</si>
  <si>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</si>
  <si>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</si>
  <si>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</si>
  <si>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</si>
  <si>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</si>
  <si>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</si>
  <si>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</si>
  <si>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</si>
  <si>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</si>
  <si>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</si>
  <si>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</si>
  <si>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</si>
  <si>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</si>
  <si>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</si>
  <si>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</si>
  <si>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</si>
  <si>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</si>
  <si>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</si>
  <si>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</si>
  <si>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</si>
  <si>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</si>
  <si>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</si>
  <si>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</si>
  <si>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</si>
  <si>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</si>
  <si>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</si>
  <si>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</si>
  <si>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</si>
  <si>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</si>
  <si>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</si>
  <si>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</si>
  <si>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</si>
  <si>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</si>
  <si>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</si>
  <si>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</si>
  <si>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</si>
  <si>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Удео регистрованих пољопривредних газдинстава у укупном броју пољопривредних газдинстава</t>
  </si>
  <si>
    <t>Учешће коришћеног  пољопривредног земљишта (КПЗ) у укупној површини ЈЛС
подручјем III категорије</t>
  </si>
  <si>
    <t>Просечна величина поседа (коришћеног  пољопривредног земљишта)  по пољопривредном газдинству</t>
  </si>
  <si>
    <t>Проценат наводњаване површине у односу на укупну површину коришћеног  пољопривредног земљишта (КПЗ)</t>
  </si>
  <si>
    <t xml:space="preserve">Број подручја која су проглашена заштићеним
подручјем III категорије
</t>
  </si>
  <si>
    <t xml:space="preserve">Вредност индикатора ноћне буке </t>
  </si>
  <si>
    <t>Проценат рециклираног отпада</t>
  </si>
  <si>
    <t>Број саобраћајних незгода/инцидената у односу на број  из претходне године</t>
  </si>
  <si>
    <t>Број смртних исхода у односу на број  из претходне године</t>
  </si>
  <si>
    <t>Број повређених људи у односу на број  из претходне године</t>
  </si>
  <si>
    <t>Проценат деце са додатним образовним потребама која су укључена у редовне  програме ПОВ у односу на укупан број деце</t>
  </si>
  <si>
    <t>Проценат деце која се школују у редовним основним школама на основу индивидуалног образовног плана (ИОП2) у односу на укупан број деце одговарајуће старосне групе</t>
  </si>
  <si>
    <t>Број објеката који су прилагодили простор за децу са инвалидитетом у односу на укупан број објеката основних школа</t>
  </si>
  <si>
    <t>Просечан број поена на матурском испиту (математика/српски/ општи)</t>
  </si>
  <si>
    <t>Број деце која су обухваћена средњим образовањем (разложен по полу)</t>
  </si>
  <si>
    <t>Проценат деце која се школују у средњим школама на основу индивидуалног образовног плана (ИОП2) у односу на укупан број деце одговарајуће старосне групе</t>
  </si>
  <si>
    <t>Проценат корисника који су учествовали/партиципирали у цени  услуге</t>
  </si>
  <si>
    <t>Очекивано трајање живота  становника града/општине</t>
  </si>
  <si>
    <t xml:space="preserve">Стандардизоване стопе смртности водећих хроничних незаразних болести
- кардио и цереброваскуларне болести (инфаркт и инсулт мождани);
- дијабет;
- малигна обољења;
- остало (прецизирати по опредељењу ЈЛС)
стопа смртности одојчади
</t>
  </si>
  <si>
    <t>Број реализованих програма на 1000 становника који доприносе остваривању општег интереса у култури</t>
  </si>
  <si>
    <t>Број посетилаца програма који доприносе остваривању општег интереса у култури који су одржани на 1000 становника</t>
  </si>
  <si>
    <t>Број примерака локалних штампаних медија који доприносе остваривању општег интереса у области јавног информисања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</si>
  <si>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</si>
  <si>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пројекте у односу на укупан број младих у локалној заједници</t>
  </si>
  <si>
    <t>Планско управљање стамбеном подршком</t>
  </si>
  <si>
    <t>Очување и унапређење стамбеног фонда</t>
  </si>
  <si>
    <t>Адекватнo управљање јавним осветљењем</t>
  </si>
  <si>
    <t>Унапређење заштите од заразних и других болести које преносе инсекти</t>
  </si>
  <si>
    <t>Унапређење административних поступака и развој адекватних сервиса и услуга  за пружање подршке постојећој привреди</t>
  </si>
  <si>
    <t>Повећање броја запослених кроз мере активне политике запошљавања</t>
  </si>
  <si>
    <t>Подстицаји града/општине за развој предузетништва</t>
  </si>
  <si>
    <t xml:space="preserve">Ефикасно управљање пољопривредним земљиштем у државној својини </t>
  </si>
  <si>
    <t>Унапређење руралног развоја</t>
  </si>
  <si>
    <t xml:space="preserve">Спровођење редовних мерења на територији града/општине и испуњење обавеза у складу са законима </t>
  </si>
  <si>
    <t xml:space="preserve">Адекватан квалитет пружених услуга јавног превоза </t>
  </si>
  <si>
    <t xml:space="preserve">Унапређење квалитета предшколског образовања и васпитања </t>
  </si>
  <si>
    <t>Унапређење доступности и ефикасности дневних услуга у заједници за стара лица</t>
  </si>
  <si>
    <t>Унапређење доступности и ефикасности дневних услуга у заједници за особе са инвалидитетом</t>
  </si>
  <si>
    <t xml:space="preserve">Успостављање функционалне  пословне инфраструктуре </t>
  </si>
  <si>
    <t>Повећање квалитета туристичке понуде и услуге</t>
  </si>
  <si>
    <t>Стварање услова за развој и унапређење пољопривредне производње</t>
  </si>
  <si>
    <t>Унапређење заштите природних вредности</t>
  </si>
  <si>
    <t>Одрживо управљање осталим врстама отпада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</si>
  <si>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</si>
  <si>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</si>
  <si>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</si>
  <si>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</si>
  <si>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</si>
  <si>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</si>
  <si>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</si>
  <si>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</si>
  <si>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</si>
  <si>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</si>
  <si>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</si>
  <si>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</si>
  <si>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</si>
  <si>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</si>
  <si>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Повећана понуда квалитетних медијских садржаја из области друштвеног живота локалне заједнице</t>
  </si>
  <si>
    <t>Унапређење предшколског и школског спорта</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</si>
  <si>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</si>
  <si>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</si>
  <si>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</si>
  <si>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</si>
  <si>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Квалитетно обављање инспекцијских послова</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</si>
  <si>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</si>
  <si>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</si>
  <si>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</si>
  <si>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</si>
  <si>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Фунционисање система енергетског менаџмента</t>
  </si>
  <si>
    <t>Проценат решених захтева за озакоњења</t>
  </si>
  <si>
    <t>Укупан број озакоњених објеката у години</t>
  </si>
  <si>
    <t>Број домаћинстава којима је решено стамбено питање</t>
  </si>
  <si>
    <t>Кредити домаћим нефинансијским јавним институцијама</t>
  </si>
  <si>
    <t>Кредити невладиним организацијама у земљи</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</si>
  <si>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</si>
  <si>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</si>
  <si>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</si>
  <si>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</si>
  <si>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</si>
  <si>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 xml:space="preserve">Индикатори </t>
  </si>
  <si>
    <t>Индикатори**</t>
  </si>
  <si>
    <t>Индикатори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</si>
  <si>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</si>
  <si>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</si>
  <si>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</si>
  <si>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</si>
  <si>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</si>
  <si>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</si>
  <si>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</si>
  <si>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</si>
  <si>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</si>
  <si>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</si>
  <si>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Просечан број деце по васпитачу/васпитачици (јасле, предшколски, припремни предшколски програм)</t>
  </si>
  <si>
    <t>Унапређење права особа са инвалидитетом  за информисање на сопственом језику</t>
  </si>
  <si>
    <t>Повећање учешћа девојчица у спортским активностима</t>
  </si>
  <si>
    <t>Унапређење подршке локалним спортским организацијама  преко којих се остварује јавни интерес у области спорта</t>
  </si>
  <si>
    <t xml:space="preserve">Одржавање финансијске стабилности града/општине и финансирање капиталних инвестиционих расхода </t>
  </si>
  <si>
    <t xml:space="preserve">Заштита имовинских права и интереса  града/општине </t>
  </si>
  <si>
    <t xml:space="preserve">Обезбеђена заштита права грађана пред управом и јавним службама  града/општине  и контрола над повредама прописа и општих аката  града/општине </t>
  </si>
  <si>
    <t xml:space="preserve">Успостављање система енергетског менаџмента </t>
  </si>
  <si>
    <t xml:space="preserve">Број усвојених планова генералне регулације у односу на број предвиђених планова вишег реда </t>
  </si>
  <si>
    <t xml:space="preserve">Проценат површине покривен плановима детаљне регулације </t>
  </si>
  <si>
    <t xml:space="preserve">Површина земљишта датог у закуп </t>
  </si>
  <si>
    <t xml:space="preserve">Број локација комунално опремљеног земљишта </t>
  </si>
  <si>
    <t xml:space="preserve">Број корисника стамбене подршке </t>
  </si>
  <si>
    <t>Број станова у јавној својини у режиму непрофитног закупа</t>
  </si>
  <si>
    <t>Број склопљених уговора о бесповратном суфинансирању  активности на инвестиционом одржавању и унапређењу својстава зграде</t>
  </si>
  <si>
    <r>
      <t>Број м</t>
    </r>
    <r>
      <rPr>
        <vertAlign val="superscript"/>
        <sz val="11"/>
        <color indexed="8"/>
        <rFont val="Times New Roman"/>
        <family val="1"/>
      </rPr>
      <t>2</t>
    </r>
    <r>
      <rPr>
        <sz val="12"/>
        <color indexed="8"/>
        <rFont val="Times New Roman"/>
        <family val="1"/>
      </rPr>
      <t xml:space="preserve"> јавних зелених површина на којима се уређује и одржава зеленило у односу на укупан број м</t>
    </r>
    <r>
      <rPr>
        <vertAlign val="superscript"/>
        <sz val="11"/>
        <color indexed="8"/>
        <rFont val="Times New Roman"/>
        <family val="1"/>
      </rPr>
      <t xml:space="preserve">2  </t>
    </r>
    <r>
      <rPr>
        <sz val="12"/>
        <color indexed="8"/>
        <rFont val="Times New Roman"/>
        <family val="1"/>
      </rPr>
      <t>зелених површина</t>
    </r>
  </si>
  <si>
    <t xml:space="preserve">Број ухваћених и збринутих паса и мачака луталица </t>
  </si>
  <si>
    <t>Јавне површине на којима је рађена дератизација (у км2)</t>
  </si>
  <si>
    <t xml:space="preserve">Број пријављених уједа од паса и мачака луталица од стране оштећених </t>
  </si>
  <si>
    <t>Јавне површине на којима је рађена дезинсекција (у км2)</t>
  </si>
  <si>
    <t xml:space="preserve">Број извршених запрашивања за сузбијање комараца и крпеља </t>
  </si>
  <si>
    <t>Степен искоришћености ревитализованих браунфилд локација</t>
  </si>
  <si>
    <t>Број новозапослених кроз реализацију мера активне политике запошљавања</t>
  </si>
  <si>
    <t>Број новозапослених жена кроз реализацију мера активне политике запошљавања</t>
  </si>
  <si>
    <t>Број новозапослених особа старијих од 50 година кроз реализацију мера активне политике запошљавања</t>
  </si>
  <si>
    <t>Број подржаних извозно орјентисаних малих и средњих предузећа и предузетника (МСПП)</t>
  </si>
  <si>
    <t>Број подржаних пројеката који промовишу предузетништво</t>
  </si>
  <si>
    <r>
      <t xml:space="preserve">Одређени број ћелија у документу је заштићен од измена како би се заштитиле кључне формуле и процедуре документа.  </t>
    </r>
    <r>
      <rPr>
        <sz val="11"/>
        <rFont val="Calibri"/>
        <family val="2"/>
      </rPr>
      <t>Радни лист "Упутство" се не сме брисати.</t>
    </r>
    <r>
      <rPr>
        <b/>
        <i/>
        <sz val="11"/>
        <color indexed="10"/>
        <rFont val="Calibri"/>
        <family val="2"/>
      </rPr>
      <t xml:space="preserve"> </t>
    </r>
    <r>
      <rPr>
        <b/>
        <i/>
        <sz val="11"/>
        <rFont val="Calibri"/>
        <family val="2"/>
      </rPr>
      <t xml:space="preserve">За детаљније информације о попуњавању образаца посетите сајт www.skgo.org.rs </t>
    </r>
  </si>
  <si>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</si>
  <si>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</si>
  <si>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Пораст прихода од боравишне таксе</t>
  </si>
  <si>
    <t>Проценат пораста регистрованих пружалаца услуга ноћења у граду/општини</t>
  </si>
  <si>
    <t>Број дана у току године с прекорачењем граничних вредности квалитета ваздуха</t>
  </si>
  <si>
    <t>Вредност укупног индикатора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</si>
  <si>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</si>
  <si>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</si>
  <si>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</si>
  <si>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</si>
  <si>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</si>
  <si>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</si>
  <si>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</si>
  <si>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</si>
  <si>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</si>
  <si>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</si>
  <si>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</si>
  <si>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објеката који су прилагодили простор за децу са инвалидитетом у односу на укупан број објеката ПУ</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</si>
  <si>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</si>
  <si>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</si>
  <si>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</si>
  <si>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Унапређење заштите од заразних и других болести које преносе животиње</t>
  </si>
  <si>
    <t>Проценат правних лица која достављају податке за локални регистар у односу на укупан број правних лица која су обавезна да достављају податке</t>
  </si>
  <si>
    <t>Број урађених мониторинга</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</si>
  <si>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</si>
  <si>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</si>
  <si>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Број подручја која су проглашена заштићеним подручјем III категорије</t>
  </si>
  <si>
    <t>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t>
  </si>
  <si>
    <t>Просечан број ученика по одељењу</t>
  </si>
  <si>
    <t>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t>
  </si>
  <si>
    <t>Број корисника једнократне новчане помоћи у односу на укупан број грађана (нпр. набавка огрева и сл.) у односу на укупан број грађана</t>
  </si>
  <si>
    <t>Удео броја еквивалентних корисника по моделу интензивног пружања услуге у броју становника старијих од 65 година</t>
  </si>
  <si>
    <t>Јединични трошкови по сату</t>
  </si>
  <si>
    <t>Број еквивалентних корисника по моделу интензивног пружања услуге на 1000 становника радног узраста</t>
  </si>
  <si>
    <t xml:space="preserve">Број корисника услуга у заједници у односу на укупан број грађана </t>
  </si>
  <si>
    <t>Број услуга социјалне заштите предвиђених Одлуком о социјалној заштити -  укупно</t>
  </si>
  <si>
    <t>Просечан износ давања за мере подршке рађању по рођеном детету</t>
  </si>
  <si>
    <t>Број здравствених радника/сарадника подржаних едукативним програмима</t>
  </si>
  <si>
    <t xml:space="preserve">Проценат реализације планова инвестирања у објекте и опрему установа примарне здравствене заштите </t>
  </si>
  <si>
    <t>Број становника обухваћених промотивно превентивним активностима у односу на укупан број становника</t>
  </si>
  <si>
    <t>Број посебних програма и пројеката из области јавног здравља</t>
  </si>
  <si>
    <t>Број становника обухваћених посебним програмима и пројектима из области јавног здравља (може и по категоријама становништва)</t>
  </si>
  <si>
    <t xml:space="preserve">Број грађана који су учествовали у програмима културне продукције уметничког стваралаштва 
Број грађана из осетљивих група који су учествовали у програмима културне продукције уметничког стваралаштва
Број програма и пројеката удружења грађана подржаних од стране града/општине
</t>
  </si>
  <si>
    <t>Порези на финансијске и капиталне трансакције</t>
  </si>
  <si>
    <t>Други једнократни порези на имовину</t>
  </si>
  <si>
    <t>Други периодични порези на имовину</t>
  </si>
  <si>
    <t>Број пројеката за очување и заштиту културног наслеђа у надлежности ЈЛС са комплетном пројектно-техничком документацијом за рехабилитацију</t>
  </si>
  <si>
    <t>Проценат споменика културе код којих су на годишњем нивоу извршена улагања у односу на укупан број споменика културе у надлежности ЈЛС</t>
  </si>
  <si>
    <t xml:space="preserve">Број реализованих програма који промовишу локално културно наслеђе у односу на број планираних програма </t>
  </si>
  <si>
    <t>Број посетилаца реализованих програма/манифестација по становнику</t>
  </si>
  <si>
    <t>Број публикација о културном наслеђу по становнику</t>
  </si>
  <si>
    <t xml:space="preserve">Број пројеката/програма мултијезичког карактера </t>
  </si>
  <si>
    <t>Број девојчица укључен у спортске активности у односу на укупан број школске деце</t>
  </si>
  <si>
    <t>Проценат девојчица које су укључене у школска такмичења у односу на укупан број девојчица</t>
  </si>
  <si>
    <t>Број посебних програма спортских организација финансираних од стране града/општине</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</si>
  <si>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</si>
  <si>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</si>
  <si>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</si>
  <si>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</si>
  <si>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</si>
  <si>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</si>
  <si>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</si>
  <si>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</si>
  <si>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</si>
  <si>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</si>
  <si>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</si>
  <si>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</si>
  <si>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</si>
  <si>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</si>
  <si>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</si>
  <si>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</si>
  <si>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</si>
  <si>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</si>
  <si>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</si>
  <si>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</si>
  <si>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</si>
  <si>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</si>
  <si>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</si>
  <si>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</si>
  <si>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r>
      <t xml:space="preserve">2) За нови пројекат: </t>
    </r>
    <r>
      <rPr>
        <sz val="11"/>
        <color indexed="8"/>
        <rFont val="Calibri"/>
        <family val="2"/>
        <charset val="238"/>
      </rPr>
      <t xml:space="preserve"> Исти поступак као код обрасца програмска активност само што се копира образац "Пројекат"</t>
    </r>
  </si>
  <si>
    <t xml:space="preserve">Број донетих аката </t>
  </si>
  <si>
    <t>Број припремљених седница</t>
  </si>
  <si>
    <t>Постојање енергетског менаџера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</si>
  <si>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</si>
  <si>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</si>
  <si>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</si>
  <si>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rashodi 2019</t>
  </si>
  <si>
    <t>Извори финансирања програмске активности</t>
  </si>
  <si>
    <t>Suma</t>
  </si>
  <si>
    <t>Примања од продаје стране валуте</t>
  </si>
  <si>
    <t>ПЛАНИРАНА СРЕДСТВА ЗА ПРОГРАМСКУ АКТИВНОСТ</t>
  </si>
  <si>
    <t>Приходи из осталих извора</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</si>
  <si>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</si>
  <si>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</si>
  <si>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</si>
  <si>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</si>
  <si>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</si>
  <si>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</si>
  <si>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</si>
  <si>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t xml:space="preserve">Број решених предмета грађана у односу на број примљених предмета </t>
  </si>
  <si>
    <t>Број идентификованих објеката критичне инфраструктуре (нпр. трафо станице)</t>
  </si>
  <si>
    <t xml:space="preserve">Број усвојених аката </t>
  </si>
  <si>
    <t>Број седница скупштине</t>
  </si>
  <si>
    <t>Број усвојених аката</t>
  </si>
  <si>
    <t>Број седница извршних органа</t>
  </si>
  <si>
    <t>ПЛАНИРАНА СРЕДСТВА ЗА ПРОГРАМ</t>
  </si>
  <si>
    <r>
      <t>1. Корак:</t>
    </r>
    <r>
      <rPr>
        <sz val="11"/>
        <color theme="1"/>
        <rFont val="Calibri"/>
        <family val="2"/>
        <scheme val="minor"/>
      </rPr>
      <t xml:space="preserve"> За верзију Ексела 2003, у зависности од сигурносних подешавања, покретањем документа добићете обавештење да су макрои онемогућени, како би омогућили процедуре и формуле у документу омогућавање макроа се врши кликом на опцију </t>
    </r>
    <r>
      <rPr>
        <b/>
        <sz val="11"/>
        <color indexed="8"/>
        <rFont val="Calibri"/>
        <family val="2"/>
      </rPr>
      <t>"Tools" &gt; "Options"</t>
    </r>
  </si>
  <si>
    <r>
      <t xml:space="preserve">1) Копирање потребног броја програмских активности: Уколико у оквиру програма Ваш буџетски корисник реализује више програмских активности потребно је да </t>
    </r>
    <r>
      <rPr>
        <b/>
        <sz val="11"/>
        <color indexed="10"/>
        <rFont val="Calibri"/>
        <family val="2"/>
      </rPr>
      <t>у горњем десном углу обрасца "Програмска активност" притиснете опцију "КОПИРАЈ НОВУ ПРОГРАМСКУ АКТИВНОСТ"</t>
    </r>
    <r>
      <rPr>
        <b/>
        <sz val="11"/>
        <color indexed="8"/>
        <rFont val="Calibri"/>
        <family val="2"/>
        <charset val="238"/>
      </rPr>
      <t xml:space="preserve"> , након тога појавиће Вам се нови прозор где уносите број нових програмских активности које желите да попуните(копирате). Кликом на ОК , извршиће се копирање потребног броја прог. активности.</t>
    </r>
  </si>
  <si>
    <t xml:space="preserve">Број подржаних МСПП који су модернизовали и/или проширили своје капацитете (број МСПП где су жене власнице) </t>
  </si>
  <si>
    <t>Број уређених и на адекватан начин обележених (туристичка сигнализација) туристичких локалитета у граду/општини у оносу на укупан број локалитета</t>
  </si>
  <si>
    <t xml:space="preserve">Број одржаних промотивних акција са  партнерским организацијама </t>
  </si>
  <si>
    <t>Број објеката у којима су извршена инвестициона улагања на годишњем нивоу, у односу на укупан број објеката ПУ</t>
  </si>
  <si>
    <t>Број стручних лица која су добила најмање 24 бода за стручно усавршавање кроз учешће на семинарима на годишњем нивоу</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</si>
  <si>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</si>
  <si>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</si>
  <si>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</si>
  <si>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</si>
  <si>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</si>
  <si>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</si>
  <si>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</si>
  <si>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</si>
  <si>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</si>
  <si>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</si>
  <si>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</si>
  <si>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</si>
  <si>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</si>
  <si>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</si>
  <si>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</si>
  <si>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</si>
  <si>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</si>
  <si>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</si>
  <si>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</si>
  <si>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</si>
  <si>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</si>
  <si>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</si>
  <si>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</si>
  <si>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</si>
  <si>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</si>
  <si>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</si>
  <si>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</si>
  <si>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</si>
  <si>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</si>
  <si>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</si>
  <si>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</si>
  <si>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</si>
  <si>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</si>
  <si>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</si>
  <si>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</si>
  <si>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</si>
  <si>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</si>
  <si>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</si>
  <si>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</si>
  <si>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</si>
  <si>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</si>
  <si>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</si>
  <si>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</si>
  <si>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</si>
  <si>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</si>
  <si>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</si>
  <si>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</si>
  <si>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</si>
  <si>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</si>
  <si>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</si>
  <si>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</si>
  <si>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</si>
  <si>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</si>
  <si>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</si>
  <si>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</si>
  <si>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</si>
  <si>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</si>
  <si>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</si>
  <si>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</si>
  <si>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</si>
  <si>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</si>
  <si>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</si>
  <si>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</si>
  <si>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</si>
  <si>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</si>
  <si>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</si>
  <si>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</si>
  <si>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</si>
  <si>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</si>
  <si>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</si>
  <si>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Број програма омасовљења женског спорта</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</si>
  <si>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</si>
  <si>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</si>
  <si>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</si>
  <si>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</si>
  <si>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</si>
  <si>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</si>
  <si>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</si>
  <si>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</si>
  <si>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</si>
  <si>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</si>
  <si>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</si>
  <si>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</si>
  <si>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</si>
  <si>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</si>
  <si>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</si>
  <si>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</si>
  <si>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</si>
  <si>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</si>
  <si>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</si>
  <si>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</si>
  <si>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</si>
  <si>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11.  Социјална и дечја заштита</t>
  </si>
  <si>
    <t>Програм 14.  Развој спорта и омладине</t>
  </si>
  <si>
    <t>п1</t>
  </si>
  <si>
    <t>п2</t>
  </si>
  <si>
    <t>п3</t>
  </si>
  <si>
    <t>п4</t>
  </si>
  <si>
    <t>п5</t>
  </si>
  <si>
    <t>п6</t>
  </si>
  <si>
    <t>п7</t>
  </si>
  <si>
    <t>п8</t>
  </si>
  <si>
    <t>п9</t>
  </si>
  <si>
    <t>п10</t>
  </si>
  <si>
    <t>п11</t>
  </si>
  <si>
    <t>п12</t>
  </si>
  <si>
    <t>п13</t>
  </si>
  <si>
    <t>п14</t>
  </si>
  <si>
    <t>п15</t>
  </si>
  <si>
    <t>0901-0004  Саветодавно-терапијске и социјално-едукативне услуге</t>
  </si>
  <si>
    <t>1502-0001  Управљање развојем туризма</t>
  </si>
  <si>
    <t>2002-0001  Функционисање основних школа</t>
  </si>
  <si>
    <t>2003-0001  Функционисање средњих школа</t>
  </si>
  <si>
    <t>1801-0001  Функционисање установа примарне здравствене заштите</t>
  </si>
  <si>
    <t xml:space="preserve">1201-0001  Функционисање локалних установа културе </t>
  </si>
  <si>
    <t>0602-0001  Функционисање локалне самоуправе и градских општина</t>
  </si>
  <si>
    <t>Шифра и назив:</t>
  </si>
  <si>
    <t>Одговорно лице за спровођење прог. aктивности:</t>
  </si>
  <si>
    <t>Одговорно лице за спровођење програмa:</t>
  </si>
  <si>
    <t>Капитални трансфери од других нивоа власти</t>
  </si>
  <si>
    <t>Камате</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</si>
  <si>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</si>
  <si>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</si>
  <si>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</si>
  <si>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</si>
  <si>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</si>
  <si>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</si>
  <si>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</si>
  <si>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</si>
  <si>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</si>
  <si>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</si>
  <si>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</si>
  <si>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</si>
  <si>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</si>
  <si>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</si>
  <si>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</si>
  <si>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</si>
  <si>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</si>
  <si>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</si>
  <si>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</si>
  <si>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</si>
  <si>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</si>
  <si>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</si>
  <si>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</si>
  <si>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</si>
  <si>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</si>
  <si>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</si>
  <si>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</si>
  <si>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</si>
  <si>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</si>
  <si>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</si>
  <si>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</si>
  <si>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</si>
  <si>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</si>
  <si>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</si>
  <si>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</si>
  <si>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10</t>
  </si>
  <si>
    <t>Функција:</t>
  </si>
  <si>
    <t>Опис:</t>
  </si>
  <si>
    <t>Програм коме припада:</t>
  </si>
  <si>
    <t>Водоснабдевање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</si>
  <si>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</si>
  <si>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</si>
  <si>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</si>
  <si>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</si>
  <si>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</si>
  <si>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</si>
  <si>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</si>
  <si>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</si>
  <si>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</si>
  <si>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</si>
  <si>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</si>
  <si>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</si>
  <si>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</si>
  <si>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</si>
  <si>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</si>
  <si>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</si>
  <si>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</si>
  <si>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</si>
  <si>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</si>
  <si>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</si>
  <si>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</si>
  <si>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</si>
  <si>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</si>
  <si>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</si>
  <si>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</si>
  <si>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</si>
  <si>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</si>
  <si>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</si>
  <si>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</si>
  <si>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</si>
  <si>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</si>
  <si>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</si>
  <si>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</si>
  <si>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</si>
  <si>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</si>
  <si>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</si>
  <si>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</si>
  <si>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</si>
  <si>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</si>
  <si>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</si>
  <si>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</si>
  <si>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</si>
  <si>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</si>
  <si>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Приходи од продаје добара и услуга или закупа од стране тржишних организација</t>
  </si>
  <si>
    <t>Унапређење квалитета образовања и васпитања у основним школама</t>
  </si>
  <si>
    <t>Унапређење рекреативног спорта</t>
  </si>
  <si>
    <t>Продајна цена испуштене воде по м3</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</si>
  <si>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</si>
  <si>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</si>
  <si>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r>
      <t xml:space="preserve">Прво што је потребно урадити јесте да </t>
    </r>
    <r>
      <rPr>
        <b/>
        <sz val="11"/>
        <color indexed="10"/>
        <rFont val="Calibri"/>
        <family val="2"/>
      </rPr>
      <t>омогућите макрое у Вашој верзији Ексела</t>
    </r>
    <r>
      <rPr>
        <b/>
        <sz val="11"/>
        <color indexed="8"/>
        <rFont val="Calibri"/>
        <family val="2"/>
        <charset val="238"/>
      </rPr>
      <t xml:space="preserve">. </t>
    </r>
    <r>
      <rPr>
        <sz val="11"/>
        <color indexed="8"/>
        <rFont val="Calibri"/>
        <family val="2"/>
      </rPr>
      <t xml:space="preserve">У зависности од верзије по покретању документа добићете обавештење да су макрои онемогућени и питање да ли желите да омогућите макрое. Кликом на опцију </t>
    </r>
    <r>
      <rPr>
        <b/>
        <sz val="11"/>
        <color indexed="10"/>
        <rFont val="Calibri"/>
        <family val="2"/>
      </rPr>
      <t xml:space="preserve">"Еnable this content" </t>
    </r>
    <r>
      <rPr>
        <sz val="11"/>
        <color indexed="8"/>
        <rFont val="Calibri"/>
        <family val="2"/>
      </rPr>
      <t xml:space="preserve">или </t>
    </r>
    <r>
      <rPr>
        <b/>
        <sz val="11"/>
        <color indexed="10"/>
        <rFont val="Calibri"/>
        <family val="2"/>
      </rPr>
      <t>"Enable macros"</t>
    </r>
    <r>
      <rPr>
        <sz val="11"/>
        <color indexed="8"/>
        <rFont val="Calibri"/>
        <family val="2"/>
      </rPr>
      <t xml:space="preserve"> омогућавају се програмске процедуре које су неопходне за рад документа</t>
    </r>
    <r>
      <rPr>
        <b/>
        <sz val="11"/>
        <color indexed="8"/>
        <rFont val="Calibri"/>
        <family val="2"/>
        <charset val="238"/>
      </rPr>
      <t>. За кориснике који попуњавају обрасце у Екселу 2003 активирање макроа приказано је на сликама.</t>
    </r>
  </si>
  <si>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xml:space="preserve">. Овим поступком сте подесили параметре за рад у радним листовима "Програмска активност" и "Пројекат". Након избора програма пређите на обрасце програмска активност и пројекат. Вредности у финансијском плану програма се аутоматски учитавају. </t>
    </r>
  </si>
  <si>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</si>
  <si>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</si>
  <si>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</si>
  <si>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</si>
  <si>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</si>
  <si>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</si>
  <si>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</si>
  <si>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</si>
  <si>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</si>
  <si>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</si>
  <si>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</si>
  <si>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</si>
  <si>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</si>
  <si>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</si>
  <si>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</si>
  <si>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</si>
  <si>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</si>
  <si>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</si>
  <si>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Извор верификације</t>
  </si>
  <si>
    <t>prvi red</t>
  </si>
  <si>
    <t>drugi red</t>
  </si>
  <si>
    <t>Програм 2.  Комуналне делатности</t>
  </si>
  <si>
    <t>1102</t>
  </si>
  <si>
    <t>Програм 7.  Организација саобраћаја и саобраћајна инфраструктура</t>
  </si>
  <si>
    <t>Програм 16.  Политички систем локалне самоуправе</t>
  </si>
  <si>
    <t>0501</t>
  </si>
  <si>
    <t>2101</t>
  </si>
  <si>
    <t>п16</t>
  </si>
  <si>
    <t>п17</t>
  </si>
  <si>
    <t>Здравствена заштита</t>
  </si>
  <si>
    <t>Култура, комуникације и медији</t>
  </si>
  <si>
    <t xml:space="preserve">Политички систем </t>
  </si>
  <si>
    <t>Енергетика</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</si>
  <si>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</si>
  <si>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</si>
  <si>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</si>
  <si>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</si>
  <si>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</si>
  <si>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</si>
  <si>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</si>
  <si>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</si>
  <si>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</si>
  <si>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</si>
  <si>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</si>
  <si>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</si>
  <si>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</si>
  <si>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</si>
  <si>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</si>
  <si>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</si>
  <si>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0701-0004  Јавни градски и приградски превоз путника</t>
  </si>
  <si>
    <t>0901-0006  Подршка деци и породицама са децом</t>
  </si>
  <si>
    <t>1801-0002  Мртвозорство</t>
  </si>
  <si>
    <t>1801-0003  Спровођење активности  из области друштвене бриге за јавно здравље</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</si>
  <si>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</si>
  <si>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</si>
  <si>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Покривеност становништва примарном здравственом заштитом</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</si>
  <si>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</si>
  <si>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</si>
  <si>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</si>
  <si>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</si>
  <si>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</si>
  <si>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</si>
  <si>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</si>
  <si>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</si>
  <si>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</si>
  <si>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</si>
  <si>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</si>
  <si>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</si>
  <si>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</si>
  <si>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</si>
  <si>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</si>
  <si>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</si>
  <si>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</si>
  <si>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</si>
  <si>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</si>
  <si>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</si>
  <si>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</si>
  <si>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</si>
  <si>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Повећање покривености територије планском и урбанистичком документацијом</t>
  </si>
  <si>
    <t>Ефикасан процес озакоњења</t>
  </si>
  <si>
    <t>Програм 15.  Опште услуге локалне самоуправе</t>
  </si>
  <si>
    <t>Вредност у базној години (2016)</t>
  </si>
  <si>
    <t>Очекивана вредност у 2017. години</t>
  </si>
  <si>
    <t>Циљана вредност у 2020. години</t>
  </si>
  <si>
    <t>Укупно (2018-2020)</t>
  </si>
  <si>
    <t>Вредност у 2020. години</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</si>
  <si>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</si>
  <si>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</si>
  <si>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</si>
  <si>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</si>
  <si>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</si>
  <si>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</si>
  <si>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</si>
  <si>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</si>
  <si>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</si>
  <si>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</si>
  <si>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</si>
  <si>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</si>
  <si>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</si>
  <si>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</si>
  <si>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</si>
  <si>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</si>
  <si>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</si>
  <si>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</si>
  <si>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</si>
  <si>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</si>
  <si>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</si>
  <si>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</si>
  <si>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</si>
  <si>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</si>
  <si>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</si>
  <si>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Таксе и накнаде</t>
  </si>
  <si>
    <t>Споредне продаје добара и услуга које врше државне нетржишне јединице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</si>
  <si>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</si>
  <si>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</si>
  <si>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</si>
  <si>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</si>
  <si>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</si>
  <si>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</si>
  <si>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</si>
  <si>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</si>
  <si>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</si>
  <si>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</si>
  <si>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</si>
  <si>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</si>
  <si>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</si>
  <si>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</si>
  <si>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</si>
  <si>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</si>
  <si>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</si>
  <si>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</si>
  <si>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</si>
  <si>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</si>
  <si>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</si>
  <si>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</si>
  <si>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</si>
  <si>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</si>
  <si>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</si>
  <si>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</si>
  <si>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</si>
  <si>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</si>
  <si>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</si>
  <si>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</si>
  <si>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</si>
  <si>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</si>
  <si>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</si>
  <si>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</si>
  <si>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</si>
  <si>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</si>
  <si>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</si>
  <si>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</si>
  <si>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</si>
  <si>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</si>
  <si>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</si>
  <si>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</si>
  <si>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</si>
  <si>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</si>
  <si>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</si>
  <si>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</si>
  <si>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</si>
  <si>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</si>
  <si>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</si>
  <si>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</si>
  <si>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</si>
  <si>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</si>
  <si>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</si>
  <si>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</si>
  <si>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</si>
  <si>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</si>
  <si>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</si>
  <si>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</si>
  <si>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</si>
  <si>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</si>
  <si>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</si>
  <si>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</si>
  <si>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</si>
  <si>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</si>
  <si>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</si>
  <si>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</si>
  <si>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</si>
  <si>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</si>
  <si>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</si>
  <si>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</si>
  <si>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</si>
  <si>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</si>
  <si>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</si>
  <si>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</si>
  <si>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</si>
  <si>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</si>
  <si>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</si>
  <si>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</si>
  <si>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</si>
  <si>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</si>
  <si>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</si>
  <si>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</si>
  <si>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</si>
  <si>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</si>
  <si>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</si>
  <si>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</si>
  <si>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</si>
  <si>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</si>
  <si>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</si>
  <si>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</si>
  <si>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</si>
  <si>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</si>
  <si>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</si>
  <si>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</si>
  <si>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</si>
  <si>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</si>
  <si>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</si>
  <si>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</si>
  <si>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</si>
  <si>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</si>
  <si>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Број талентоване деце подржане од стране града/општине у односу на укупан број деце у школама</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</si>
  <si>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</si>
  <si>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</si>
  <si>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</si>
  <si>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</si>
  <si>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</si>
  <si>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</si>
  <si>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</si>
  <si>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</si>
  <si>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</si>
  <si>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</si>
  <si>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</si>
  <si>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</si>
  <si>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</si>
  <si>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</si>
  <si>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</si>
  <si>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</si>
  <si>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</si>
  <si>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</si>
  <si>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</si>
  <si>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</si>
  <si>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</si>
  <si>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</si>
  <si>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</si>
  <si>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</si>
  <si>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</si>
  <si>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</si>
  <si>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</si>
  <si>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</si>
  <si>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</si>
  <si>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</si>
  <si>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</si>
  <si>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</si>
  <si>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</si>
  <si>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</si>
  <si>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</si>
  <si>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</si>
  <si>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</si>
  <si>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</si>
  <si>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</si>
  <si>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</si>
  <si>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</si>
  <si>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</si>
  <si>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</si>
  <si>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</si>
  <si>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</si>
  <si>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</si>
  <si>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</si>
  <si>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</si>
  <si>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</si>
  <si>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</si>
  <si>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</si>
  <si>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</si>
  <si>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</si>
  <si>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</si>
  <si>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</si>
  <si>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</si>
  <si>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</si>
  <si>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</si>
  <si>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</si>
  <si>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</si>
  <si>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</si>
  <si>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Приходи од пенала</t>
  </si>
  <si>
    <t>Приходи од одузете имовинске користи</t>
  </si>
  <si>
    <r>
      <t xml:space="preserve">Разлика (146-405 ) </t>
    </r>
    <r>
      <rPr>
        <i/>
        <sz val="10"/>
        <rFont val="Calibri"/>
        <family val="2"/>
      </rPr>
      <t>[ Укупни приходи, примања и пренета средства - Укупни расходи и издаци]</t>
    </r>
  </si>
  <si>
    <t>Величина јавног стамбеног фонда</t>
  </si>
  <si>
    <t>Укупна дужина дрвореда ( у метрима)</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</si>
  <si>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</si>
  <si>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indexed="8"/>
        <rFont val="Times New Roman"/>
        <family val="1"/>
      </rPr>
      <t xml:space="preserve"> </t>
    </r>
  </si>
  <si>
    <t>Количина прикупљеног осталог отпада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</si>
  <si>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</si>
  <si>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</si>
  <si>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</si>
  <si>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Број грађана - корисника других мера материјалне подршке </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</si>
  <si>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</si>
  <si>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</si>
  <si>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</si>
  <si>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</si>
  <si>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</si>
  <si>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</si>
  <si>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</si>
  <si>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</si>
  <si>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</si>
  <si>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Проценат реализованих у односу на планираних посебних програма и пројеката из области јавног здравља</t>
  </si>
  <si>
    <t>Број запослених у установама културе у односу на укупан број запослених у ЈЛС</t>
  </si>
  <si>
    <t>Број грађана из осетљивих група који су учествовали у програмима културне продукције уметничког стваралаштва</t>
  </si>
  <si>
    <t xml:space="preserve">Проценат грађевинског земљишта потпуно опремљеног комуналном инфраструктуром </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</si>
  <si>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</si>
  <si>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</si>
  <si>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</si>
  <si>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</si>
  <si>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</si>
  <si>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</si>
  <si>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</si>
  <si>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</si>
  <si>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</si>
  <si>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</si>
  <si>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</si>
  <si>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</si>
  <si>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</si>
  <si>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Проценат територије под заштитом III категорије</t>
  </si>
  <si>
    <t>Програм 13.  Развој културе и информисања</t>
  </si>
  <si>
    <t>0602-0005  Омбудсман</t>
  </si>
  <si>
    <t>0602-0014  Управљање у ванредним ситуацијама</t>
  </si>
  <si>
    <t>2101-0001  Функционисање Скупштине</t>
  </si>
  <si>
    <t>0501-0001  Енергетски менаџмент</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</si>
  <si>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</si>
  <si>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</si>
  <si>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</si>
  <si>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</si>
  <si>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</si>
  <si>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2) У табелама у којима се исказују приходи / примања  и расходи/издаци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</si>
  <si>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</si>
  <si>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</si>
  <si>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</si>
  <si>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</si>
  <si>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</si>
  <si>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</si>
  <si>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</si>
  <si>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</si>
  <si>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</si>
  <si>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</si>
  <si>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</si>
  <si>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</si>
  <si>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</si>
  <si>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</si>
  <si>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</si>
  <si>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</si>
  <si>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</si>
  <si>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</si>
  <si>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</si>
  <si>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</si>
  <si>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budzetska</t>
  </si>
  <si>
    <t>ostalo</t>
  </si>
  <si>
    <t xml:space="preserve">ostalo </t>
  </si>
  <si>
    <t>Отплате главнице осталим страним кредиторима</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</si>
  <si>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indexed="8"/>
        <rFont val="Calibri"/>
        <family val="2"/>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</si>
  <si>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r>
      <rPr>
        <b/>
        <sz val="11"/>
        <color indexed="8"/>
        <rFont val="Calibri"/>
        <family val="2"/>
        <charset val="238"/>
      </rPr>
      <t>2) За програмску активност: Пре попуњавања радног листа "Програмска активност" проверите да ли сте изабрали потребан Програм у радном листу "Програм".</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Након тога из падајуће листе се бира функција расхода , назив буџетског корисника, сврха, правни основ, опис итд</t>
    </r>
    <r>
      <rPr>
        <sz val="11"/>
        <color indexed="8"/>
        <rFont val="Calibri"/>
        <family val="2"/>
        <charset val="238"/>
      </rPr>
      <t xml:space="preserve">.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</si>
  <si>
    <r>
      <t>Након попуњеног описног дела и дела везаног за циљеве и индикаторе, део обрасца који се односи на приходе, расходе и изворе финансирања попуњавати тако што се</t>
    </r>
    <r>
      <rPr>
        <b/>
        <sz val="11"/>
        <color indexed="8"/>
        <rFont val="Calibri"/>
        <family val="2"/>
      </rPr>
      <t xml:space="preserve"> уносе вредности у белим пољима на контима четвороцифреног нивоа (за 2018. годину су поља обележена жутом бојом како би се нагласила година за коју се врши процес припреме буџета). Ради лакшег попуњавања кликом на опцију "ЗАМРЗНИ ЗАГЛАВЉЕ ПЛАН. СРЕДСТАВА", заглавље се фиксира у горњем делу екрана чиме корисник има увек у виду опис колона у којима уноси вредност за конта која се налазе у другим деловима табеле. У финансијском делу су унета сва конта на нивоу синтетичког конта (четвороцифрени ниво) за ниво локалне самоуправе.  </t>
    </r>
  </si>
  <si>
    <r>
      <rPr>
        <b/>
        <sz val="11"/>
        <rFont val="Calibri"/>
        <family val="2"/>
      </rPr>
      <t>Додавање и брисање колона и редова није дозвољено, цифре се уносе без децимала.</t>
    </r>
    <r>
      <rPr>
        <sz val="11"/>
        <color indexed="8"/>
        <rFont val="Calibri"/>
        <family val="2"/>
      </rPr>
      <t xml:space="preserve"> </t>
    </r>
    <r>
      <rPr>
        <sz val="11"/>
        <rFont val="Calibri"/>
        <family val="2"/>
      </rPr>
      <t xml:space="preserve">Након завршетка попуњавања података у финанансијском плану , кликните на дугме </t>
    </r>
    <r>
      <rPr>
        <b/>
        <sz val="11"/>
        <rFont val="Calibri"/>
        <family val="2"/>
      </rPr>
      <t xml:space="preserve">"Сакриј празне редове" </t>
    </r>
    <r>
      <rPr>
        <sz val="11"/>
        <rFont val="Calibri"/>
        <family val="2"/>
      </rPr>
      <t xml:space="preserve">како би се сва сувишна конта и празни редови уклонили из фин. плана. </t>
    </r>
  </si>
  <si>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Ексел документ подржава до 40 програмских активности и пројеката у оквиру једног програма. </t>
  </si>
  <si>
    <t>ПОСТУПАК ЗА ПОПУЊАВАЊЕ ОБРАЗАЦА</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</si>
  <si>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</si>
  <si>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</si>
  <si>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</si>
  <si>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</si>
  <si>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</si>
  <si>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</si>
  <si>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</si>
  <si>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</si>
  <si>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 xml:space="preserve">Број медијских садржаја садржаја у форматима приступачним за ОСИ (знаковни језик, синтетизатор гласа и Брајево писмо)  </t>
  </si>
  <si>
    <t>Број годишњих програма спортских организација финансираних од стране града/општине</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</si>
  <si>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</si>
  <si>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</si>
  <si>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</si>
  <si>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 xml:space="preserve">Проценат деце која су укључена у школска такмичења у односу на укупан број деце </t>
  </si>
  <si>
    <t>Унапређење организације саобраћаја и унапређење саобраћајне инфраструктуре у локалној самоуправи.</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</si>
  <si>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</si>
  <si>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Омогућавање обухвата предшколске деце у вртићима.</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</si>
  <si>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</si>
  <si>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</si>
  <si>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</si>
  <si>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</si>
  <si>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Очување, унапређење и представљање културног-историјског наслеђа, културне разноврсности, продукције и стваралаштва у локалној заједници;
Остваривање права грађана информисање и унапређење јавног информисања.</t>
  </si>
  <si>
    <t>Обезбеђивање приступа спорту и подршка пројектима везаним за развој спорта; Обезбеђивање услова за развој и спровођење омладинске политике.</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</si>
  <si>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</si>
  <si>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</si>
  <si>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</si>
  <si>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</si>
  <si>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</si>
  <si>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</si>
  <si>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</si>
  <si>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</si>
  <si>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</si>
  <si>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</si>
  <si>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</si>
  <si>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</si>
  <si>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</si>
  <si>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</si>
  <si>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</si>
  <si>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</si>
  <si>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</si>
  <si>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</si>
  <si>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</si>
  <si>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</si>
  <si>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</si>
  <si>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</si>
  <si>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</si>
  <si>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</si>
  <si>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</si>
  <si>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</si>
  <si>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</si>
  <si>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</si>
  <si>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</si>
  <si>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</si>
  <si>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</si>
  <si>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</si>
  <si>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</si>
  <si>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</si>
  <si>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</si>
  <si>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</si>
  <si>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</si>
  <si>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</si>
  <si>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</si>
  <si>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</si>
  <si>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</si>
  <si>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</si>
  <si>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</si>
  <si>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</si>
  <si>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</si>
  <si>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</si>
  <si>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</si>
  <si>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</si>
  <si>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</si>
  <si>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</si>
  <si>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</si>
  <si>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</si>
  <si>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</si>
  <si>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</si>
  <si>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</si>
  <si>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</si>
  <si>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</si>
  <si>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</si>
  <si>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</si>
  <si>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Други порези на добра и услуге</t>
  </si>
  <si>
    <t>Текуће донације од иностраних држава</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</si>
  <si>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</si>
  <si>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</si>
  <si>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</si>
  <si>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</si>
  <si>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</si>
  <si>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</si>
  <si>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</si>
  <si>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</si>
  <si>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</si>
  <si>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</si>
  <si>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</si>
  <si>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</si>
  <si>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</si>
  <si>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</si>
  <si>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</si>
  <si>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</si>
  <si>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</si>
  <si>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</si>
  <si>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</si>
  <si>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</si>
  <si>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</si>
  <si>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</si>
  <si>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</si>
  <si>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</si>
  <si>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</si>
  <si>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</si>
  <si>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</si>
  <si>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</si>
  <si>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</si>
  <si>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</si>
  <si>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</si>
  <si>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</si>
  <si>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</si>
  <si>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</si>
  <si>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</si>
  <si>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</si>
  <si>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</si>
  <si>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</si>
  <si>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</si>
  <si>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</si>
  <si>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</si>
  <si>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</si>
  <si>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</si>
  <si>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</si>
  <si>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</si>
  <si>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</si>
  <si>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</si>
  <si>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</si>
  <si>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</si>
  <si>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</si>
  <si>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</si>
  <si>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</si>
  <si>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</si>
  <si>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</si>
  <si>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</si>
  <si>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</si>
  <si>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</si>
  <si>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</si>
  <si>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</si>
  <si>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</si>
  <si>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</si>
  <si>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</si>
  <si>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</si>
  <si>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</si>
  <si>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</si>
  <si>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</si>
  <si>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</si>
  <si>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</si>
  <si>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</si>
  <si>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</si>
  <si>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</si>
  <si>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</si>
  <si>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</si>
  <si>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</si>
  <si>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</si>
  <si>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</si>
  <si>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</si>
  <si>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</si>
  <si>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</si>
  <si>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</si>
  <si>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</si>
  <si>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</si>
  <si>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</si>
  <si>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Број стипендираних категорисаних спортиста</t>
  </si>
  <si>
    <t>Број програма за вежбање старих особа и особа са инвалидитетом</t>
  </si>
  <si>
    <r>
      <t>Број усвојених препорука заштитника грађана упућених управи и јавним службама града/општине у односу на укупан број препорука</t>
    </r>
    <r>
      <rPr>
        <sz val="11"/>
        <color indexed="8"/>
        <rFont val="Times New Roman"/>
        <family val="1"/>
      </rPr>
      <t xml:space="preserve"> </t>
    </r>
  </si>
  <si>
    <t xml:space="preserve">Број седница сталних радних тела </t>
  </si>
  <si>
    <t>Израђен попис јанвих зграда са карактеристикама</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</si>
  <si>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</si>
  <si>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</si>
  <si>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</si>
  <si>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</si>
  <si>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</si>
  <si>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</si>
  <si>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</si>
  <si>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</si>
  <si>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</si>
  <si>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</si>
  <si>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</si>
  <si>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</si>
  <si>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</si>
  <si>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</si>
  <si>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</si>
  <si>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</si>
  <si>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</si>
  <si>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</si>
  <si>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</si>
  <si>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</si>
  <si>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</si>
  <si>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</si>
  <si>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</si>
  <si>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</si>
  <si>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</si>
  <si>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</si>
  <si>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</si>
  <si>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</si>
  <si>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</si>
  <si>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</si>
  <si>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</si>
  <si>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</si>
  <si>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</si>
  <si>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</si>
  <si>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</si>
  <si>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Обезбеђивање стимулативног оквира за пословање и адекватног привредног амбијента за привлачење инвестиција.</t>
  </si>
  <si>
    <t>Унапређење туристичке понуде у граду/општини.</t>
  </si>
  <si>
    <t>Унапређивање пољопривредне производње у граду/општини.</t>
  </si>
  <si>
    <t>Обезбеђивање услуга јавне управе и остваривање и заштита права грађана и јавног интереса;  Одрживо управљање финансијама и администрирање изворних прихода локалне самоуправе;  Сервисирање обавеза које проистичу из задуживања за финансирање буџета  и  управљање  јавним  дугом;  Пружање ефикасне интервенције, ублажавање последица и обезбеђење снабдевености и стабилности на тржишту у случају ванредних  ситуација.</t>
  </si>
  <si>
    <t>Обављање основних функција изборних органа локалне самоуправе.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</si>
  <si>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</si>
  <si>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</si>
  <si>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</si>
  <si>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</si>
  <si>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</si>
  <si>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</si>
  <si>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</si>
  <si>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</si>
  <si>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</si>
  <si>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</si>
  <si>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</si>
  <si>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Повећање доступности права и механизама социјалне заштите за жене у локалној заједници</t>
  </si>
  <si>
    <t>ПГЦ_40</t>
  </si>
  <si>
    <t>ПГЦ_41</t>
  </si>
  <si>
    <t xml:space="preserve"> Број м2 површина јавне намене где се одржава чистоћа у односу на укупан број м2 јавне намене</t>
  </si>
  <si>
    <t xml:space="preserve">Степен физичких губитака у мрежи (%) </t>
  </si>
  <si>
    <t>Цена воде по м3</t>
  </si>
  <si>
    <t>Број евидентираних незапослених лица на евиденцији НСЗ (разврстаних по полу и старости)</t>
  </si>
  <si>
    <t xml:space="preserve">Број отворених/затворених предузетничких радњи </t>
  </si>
  <si>
    <t>Број предузетничких радњи активних након прве две године од оснивања;</t>
  </si>
  <si>
    <t>Проценат повећања броја ноћења</t>
  </si>
  <si>
    <t xml:space="preserve">Проценат повећања укупног броја гостију  </t>
  </si>
  <si>
    <t>Број новорегистрованих кревета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</si>
  <si>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</si>
  <si>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</si>
  <si>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IV</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</si>
  <si>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</si>
  <si>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</si>
  <si>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</si>
  <si>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</si>
  <si>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</si>
  <si>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</si>
  <si>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</si>
  <si>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</si>
  <si>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</si>
  <si>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</si>
  <si>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</si>
  <si>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</si>
  <si>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</si>
  <si>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</si>
  <si>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</si>
  <si>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</si>
  <si>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</si>
  <si>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</si>
  <si>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</si>
  <si>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</si>
  <si>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</si>
  <si>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</si>
  <si>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</si>
  <si>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</si>
  <si>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</si>
  <si>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</si>
  <si>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</si>
  <si>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</si>
  <si>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</si>
  <si>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</si>
  <si>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</si>
  <si>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</si>
  <si>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</si>
  <si>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</si>
  <si>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</si>
  <si>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</si>
  <si>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</si>
  <si>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</si>
  <si>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</si>
  <si>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</si>
  <si>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</si>
  <si>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</si>
  <si>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</si>
  <si>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</si>
  <si>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</si>
  <si>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</si>
  <si>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</si>
  <si>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</si>
  <si>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</si>
  <si>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</si>
  <si>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</si>
  <si>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</si>
  <si>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</si>
  <si>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</si>
  <si>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</si>
  <si>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</si>
  <si>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</si>
  <si>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</si>
  <si>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</si>
  <si>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</si>
  <si>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</si>
  <si>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</si>
  <si>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</si>
  <si>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</si>
  <si>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</si>
  <si>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</si>
  <si>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</si>
  <si>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</si>
  <si>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</si>
  <si>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</si>
  <si>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</si>
  <si>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</si>
  <si>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</si>
  <si>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</si>
  <si>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</si>
  <si>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</si>
  <si>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</si>
  <si>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</si>
  <si>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2. ПРОГРАМСКА АКТИВНОСТ - ЗАХТЕВ ЗА ДОДАТНА СРЕДСТВА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</si>
  <si>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</si>
  <si>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</si>
  <si>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</si>
  <si>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</si>
  <si>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</si>
  <si>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</si>
  <si>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Kontrole</t>
  </si>
  <si>
    <t>p/r</t>
  </si>
  <si>
    <t>p+r/i</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</si>
  <si>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</si>
  <si>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Отварање нових предузећа и предузетничких радњи на  територији града/општине</t>
  </si>
  <si>
    <t>Унапређење конкурентности произвођача</t>
  </si>
  <si>
    <t>56</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</si>
  <si>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</si>
  <si>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</si>
  <si>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</si>
  <si>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</si>
  <si>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</si>
  <si>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</si>
  <si>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</si>
  <si>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</si>
  <si>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</si>
  <si>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</si>
  <si>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</si>
  <si>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</si>
  <si>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</si>
  <si>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</si>
  <si>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</si>
  <si>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</si>
  <si>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</si>
  <si>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</si>
  <si>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</si>
  <si>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</si>
  <si>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</si>
  <si>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</si>
  <si>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</si>
  <si>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</si>
  <si>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</si>
  <si>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</si>
  <si>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</si>
  <si>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</si>
  <si>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</si>
  <si>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</si>
  <si>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</si>
  <si>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</si>
  <si>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</si>
  <si>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</si>
  <si>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</si>
  <si>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</si>
  <si>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</si>
  <si>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</si>
  <si>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</si>
  <si>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</si>
  <si>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</si>
  <si>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</si>
  <si>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</si>
  <si>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</si>
  <si>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</si>
  <si>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</si>
  <si>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</si>
  <si>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</si>
  <si>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</si>
  <si>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</si>
  <si>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</si>
  <si>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</si>
  <si>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</si>
  <si>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</si>
  <si>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</si>
  <si>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</si>
  <si>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</si>
  <si>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</si>
  <si>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</si>
  <si>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Подршка породицама да остваре жељени број деце</t>
  </si>
  <si>
    <t>Унапређење доступности, квалитета и ефикасности примарне здравствене заштите</t>
  </si>
  <si>
    <t>Очувања и заштита културног наслеђа</t>
  </si>
  <si>
    <t>Унапређење презентације културног наслеђа</t>
  </si>
  <si>
    <t>Унапређење права националних мањина за информисање на сопственом језику</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</si>
  <si>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</si>
  <si>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</si>
  <si>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</si>
  <si>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</si>
  <si>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</si>
  <si>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</si>
  <si>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</si>
  <si>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</si>
  <si>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</si>
  <si>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</si>
  <si>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</si>
  <si>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</si>
  <si>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</si>
  <si>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</si>
  <si>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</si>
  <si>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</si>
  <si>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</si>
  <si>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</si>
  <si>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</si>
  <si>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</si>
  <si>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</si>
  <si>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</si>
  <si>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</si>
  <si>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</si>
  <si>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</si>
  <si>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</si>
  <si>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</si>
  <si>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</si>
  <si>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</si>
  <si>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</si>
  <si>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</si>
  <si>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</si>
  <si>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0602-0004  Општинско/градско правобранилаштво</t>
  </si>
  <si>
    <t>0602-0006  Инспекцијски послови</t>
  </si>
  <si>
    <t>0602-0007  Функционисање националних савета националних мањина</t>
  </si>
  <si>
    <t>0602-0009  Текућа буџетска резерва</t>
  </si>
  <si>
    <t>0602-0010  Стална буџетска резерва</t>
  </si>
  <si>
    <t>0602-0011  Робне резерве</t>
  </si>
  <si>
    <t>2101-0002  Функционисање извршних органа</t>
  </si>
  <si>
    <t>2101-0003  Подршка раду извршних органа власти и скупштине</t>
  </si>
  <si>
    <t>Просторни развој у складу са плановима</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</si>
  <si>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</si>
  <si>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</si>
  <si>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</si>
  <si>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</si>
  <si>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r>
      <t xml:space="preserve">При томе, </t>
    </r>
    <r>
      <rPr>
        <b/>
        <sz val="11"/>
        <color indexed="8"/>
        <rFont val="Calibri"/>
        <family val="2"/>
      </rPr>
      <t>директни и индиректни корисници буџета локалне самоуправе</t>
    </r>
    <r>
      <rPr>
        <sz val="11"/>
        <color indexed="8"/>
        <rFont val="Calibri"/>
        <family val="2"/>
      </rPr>
      <t xml:space="preserve">:
1) у колони </t>
    </r>
    <r>
      <rPr>
        <b/>
        <sz val="11"/>
        <color indexed="8"/>
        <rFont val="Calibri"/>
        <family val="2"/>
      </rPr>
      <t>"Приходи из буџета"</t>
    </r>
    <r>
      <rPr>
        <sz val="11"/>
        <color indexed="8"/>
        <rFont val="Calibri"/>
        <family val="2"/>
      </rPr>
      <t xml:space="preserve"> исказују се искључиво планирана средства (приходи и примања, односно расходи и издаци) из извора финансирања 01 - Приходи из буџета, а
2)  у колони </t>
    </r>
    <r>
      <rPr>
        <b/>
        <sz val="11"/>
        <color indexed="8"/>
        <rFont val="Calibri"/>
        <family val="2"/>
      </rPr>
      <t>"Приходи из осталих извора"</t>
    </r>
    <r>
      <rPr>
        <sz val="11"/>
        <color indexed="8"/>
        <rFont val="Calibri"/>
        <family val="2"/>
      </rPr>
      <t xml:space="preserve"> исказују се укупно планирана средства (приходи и примања, односно расходи и издаци) из свих осталих извора (извори финансирања од 03 – 16 и 56 ).  </t>
    </r>
  </si>
  <si>
    <r>
      <rPr>
        <b/>
        <sz val="11"/>
        <color indexed="8"/>
        <rFont val="Calibri"/>
        <family val="2"/>
      </rPr>
      <t>НАПОМЕНА:</t>
    </r>
    <r>
      <rPr>
        <sz val="11"/>
        <color indexed="8"/>
        <rFont val="Calibri"/>
        <family val="2"/>
      </rPr>
      <t xml:space="preserve">
 Када је реч о </t>
    </r>
    <r>
      <rPr>
        <b/>
        <sz val="11"/>
        <color indexed="8"/>
        <rFont val="Calibri"/>
        <family val="2"/>
      </rPr>
      <t>индиректним корисницима Републичког буџета:</t>
    </r>
    <r>
      <rPr>
        <sz val="11"/>
        <color indexed="8"/>
        <rFont val="Calibri"/>
        <family val="2"/>
      </rPr>
      <t xml:space="preserve">
1) у колони </t>
    </r>
    <r>
      <rPr>
        <b/>
        <sz val="11"/>
        <color indexed="8"/>
        <rFont val="Calibri"/>
        <family val="2"/>
      </rPr>
      <t xml:space="preserve">"Приходи из буџета" </t>
    </r>
    <r>
      <rPr>
        <sz val="11"/>
        <color indexed="8"/>
        <rFont val="Calibri"/>
        <family val="2"/>
      </rPr>
      <t xml:space="preserve">исказују се искључиво планирана средства (приходи и примања, односно расходи и издаци) која ће добити из буџета Републике, а
2) у колони </t>
    </r>
    <r>
      <rPr>
        <b/>
        <sz val="11"/>
        <color indexed="8"/>
        <rFont val="Calibri"/>
        <family val="2"/>
      </rPr>
      <t xml:space="preserve">"Приходи из осталих извора" </t>
    </r>
    <r>
      <rPr>
        <sz val="11"/>
        <color indexed="8"/>
        <rFont val="Calibri"/>
        <family val="2"/>
      </rPr>
      <t>исказују се укупно планирана средства (приходи и примања, односно расходи и издаци) на извору 07 - која ће добити  из  буџета локлане самоуправе, као и на извору 06 - средства добијена од донација.</t>
    </r>
  </si>
  <si>
    <t>Вредност у базној години (2017)</t>
  </si>
  <si>
    <t>Очекивана вредност у 2018. години</t>
  </si>
  <si>
    <t>Циљана вредност у 2021. години</t>
  </si>
  <si>
    <t>Вредност у 2021. години</t>
  </si>
  <si>
    <r>
      <t xml:space="preserve"> - наслов колоне</t>
    </r>
    <r>
      <rPr>
        <b/>
        <sz val="11"/>
        <color indexed="8"/>
        <rFont val="Calibri"/>
        <family val="2"/>
      </rPr>
      <t xml:space="preserve"> "Очекивана вредност у 2018. години" </t>
    </r>
    <r>
      <rPr>
        <sz val="11"/>
        <color indexed="8"/>
        <rFont val="Calibri"/>
        <family val="2"/>
      </rPr>
      <t>односи се на вредност индикатора пројектовану за крај текуће године у којој се припрема буџет за наредну годину. Будући да у периоду припреме буџета за 2019. годину нису познате вредности индикатора које ће бити коначно остварене до краја текуће 2018. године, у ову колону уносе се планиране/очекиване вредности индикатора. Уколико се у циклусу припреме буџета за 2019. годину користи исти индикатор који је коришћен и у циклусу за 2018. годину, у ову колону уноси се вредност индикатора која је исказана као пројекција за 2018.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2018. године.</t>
    </r>
  </si>
  <si>
    <t xml:space="preserve"> - У колонама које се односе на циљане вредности за 2019., 2020. и 2021. годину, корисник уноси очекиване вредности индикатора према пројекцијама за крај сваке односне године.   </t>
  </si>
  <si>
    <r>
      <t xml:space="preserve">  - наслов колоне </t>
    </r>
    <r>
      <rPr>
        <b/>
        <sz val="11"/>
        <color indexed="8"/>
        <rFont val="Calibri"/>
        <family val="2"/>
      </rPr>
      <t>"Конто"</t>
    </r>
    <r>
      <rPr>
        <sz val="11"/>
        <color theme="1"/>
        <rFont val="Calibri"/>
        <family val="2"/>
        <scheme val="minor"/>
      </rPr>
      <t xml:space="preserve"> се односи на шифре конта прописаних Правилником о класификационом оквиру и контном плану за буџетски систем на нивоу класе, категорије, групе и синтетичког конта (четвороцифрени) ниво,                                                                     - наслов колоне </t>
    </r>
    <r>
      <rPr>
        <b/>
        <sz val="11"/>
        <color indexed="8"/>
        <rFont val="Calibri"/>
        <family val="2"/>
      </rPr>
      <t>"ОПИС"</t>
    </r>
    <r>
      <rPr>
        <sz val="11"/>
        <color indexed="8"/>
        <rFont val="Calibri"/>
        <family val="2"/>
      </rPr>
      <t xml:space="preserve"> се односи</t>
    </r>
    <r>
      <rPr>
        <b/>
        <sz val="11"/>
        <color indexed="8"/>
        <rFont val="Calibri"/>
        <family val="2"/>
      </rPr>
      <t xml:space="preserve"> </t>
    </r>
    <r>
      <rPr>
        <sz val="11"/>
        <color indexed="8"/>
        <rFont val="Calibri"/>
        <family val="2"/>
      </rPr>
      <t xml:space="preserve">на назив шифре конта .                                                                                                                                    </t>
    </r>
    <r>
      <rPr>
        <sz val="11"/>
        <color theme="1"/>
        <rFont val="Calibri"/>
        <family val="2"/>
        <scheme val="minor"/>
      </rPr>
      <t xml:space="preserve"> - наслов колоне </t>
    </r>
    <r>
      <rPr>
        <b/>
        <sz val="11"/>
        <color indexed="8"/>
        <rFont val="Calibri"/>
        <family val="2"/>
      </rPr>
      <t>"Вредност у базној години (2017)“</t>
    </r>
    <r>
      <rPr>
        <sz val="11"/>
        <color theme="1"/>
        <rFont val="Calibri"/>
        <family val="2"/>
        <scheme val="minor"/>
      </rPr>
      <t xml:space="preserve"> односи се на вредност прихода/расхода из последњег завршног рачуна буџетског корисника. За буџетску кампању 2019. то је завршни рачун из 2017. године. У наредним буџетским циклусима, корисници коригују године у складу са буџетском кампањом која је у току;                                                                                                                                                                                                                            </t>
    </r>
  </si>
  <si>
    <r>
      <t xml:space="preserve"> - наслов колоне </t>
    </r>
    <r>
      <rPr>
        <b/>
        <sz val="11"/>
        <color indexed="8"/>
        <rFont val="Calibri"/>
        <family val="2"/>
      </rPr>
      <t xml:space="preserve">"Очекивана вредност у 2018. години“ </t>
    </r>
    <r>
      <rPr>
        <sz val="11"/>
        <color theme="1"/>
        <rFont val="Calibri"/>
        <family val="2"/>
        <scheme val="minor"/>
      </rPr>
      <t xml:space="preserve">односи се на вредност прихода/расхода који је усвојен последњом Одлуком о буџету општине/града односно финансијским планом буџетског корисника. За буџетску кампању 2019. то је Одлука о буџету или Одлука о последњем ребалансу за 2018. годину у тренутку почетка припреме буџета за 2019. годину. </t>
    </r>
  </si>
  <si>
    <r>
      <t xml:space="preserve"> - наслов колоне </t>
    </r>
    <r>
      <rPr>
        <b/>
        <sz val="11"/>
        <color indexed="8"/>
        <rFont val="Calibri"/>
        <family val="2"/>
        <charset val="238"/>
      </rPr>
      <t xml:space="preserve">"Вредност у базној години (2017)" </t>
    </r>
    <r>
      <rPr>
        <sz val="11"/>
        <color indexed="8"/>
        <rFont val="Calibri"/>
        <family val="2"/>
      </rPr>
      <t>односи се на иницијалну референтну вредност индикатора у односу на коју настојимо да пратимо промене током времена (у буџетском циклусу за 2019. годину то ће бити 2017. година, кроз наредне буџетске циклусе ће бити расположиве вредности са краја 2018/2019/итд.). За буџетску кампању 2019., као иницијалну референтну вредност у овој колони треба унети вредност према расположивим подацима за крај 2017. године тј. из завршног рачуна. Уколико нису познати подаци о вредности индикатора за крај 2017. године, унети вредност индикатора из периода који претходи крају 2017. године и за који су подаци доступни (нпр. средина 2017. године, крај 2016. године и сл.).</t>
    </r>
  </si>
  <si>
    <t>Подједнака укљученост дечака и девојчица у ваннаставним активностима</t>
  </si>
  <si>
    <t>Обухват деце у ваннаставним активностима (разложено према полу)</t>
  </si>
  <si>
    <t>девојчице 40%, дечаци 60%</t>
  </si>
  <si>
    <t>девојчице 50%, дечаци 50%</t>
  </si>
  <si>
    <t xml:space="preserve">Дневници осталих облика образовно-васпитног рада </t>
  </si>
  <si>
    <t>Закон о основама система образовања и васпитања, Закон о основном образовању и васпитању, Правилник о критеријумима и стандардима за финансирање установе која обавља делатност основног образовања и васпитања, Правилник о мерама, начину и поступку заштите и безбедности ученика за време боравка у школи и свих активности које организује ОШ "Светозар Милетић" Тител</t>
  </si>
  <si>
    <t>У буџету јединице локалне самоуправе за делатност основног образовања обезбеђују се средства за стручно усавршавање, јубиларне награде и помоћ запосленима, превоз ученика и запослених, капиталне издатке и друге текуће расходе. Основно образовање укључује активности којима се обезбеђује да ученици стекну знања, вештине и вредносне ставове који ће допринети њиховом развоју и успеху, развоју и успеху њихових породица, заједнице и друштва у целини.</t>
  </si>
  <si>
    <t>Основна школа "Светозар Милетић" Тител</t>
  </si>
  <si>
    <t>Директор Петар Којић</t>
  </si>
  <si>
    <t>Проценат деце која се школују у редовним основним школама на основу индивидуалног образовног плана ( ИОП2 ) у односу на укупан број деце одговарајуће старосне групе</t>
  </si>
  <si>
    <t xml:space="preserve">Број објеката који су прилагодили простор за децу са инвалидитетом у односу на укупан број објеката основних школа </t>
  </si>
  <si>
    <t xml:space="preserve">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 </t>
  </si>
  <si>
    <t>девојчице 45% дечаци 55%</t>
  </si>
  <si>
    <t>Годишњи план рада Школе и Извештај о раду Школе</t>
  </si>
  <si>
    <t>912 - Основно образовање</t>
  </si>
  <si>
    <t xml:space="preserve">Успостављање ефикасног основног система образовања и васпитања који пружа пун интелектуелни, емоционални, социјални, морални и физички развој ученика, у складу са његовим узрастом, развојним потребама и интересовањима </t>
  </si>
  <si>
    <t>Основно образовање и васпитање је обавезно и основни задатак школе је да омогући квалитетно образовање и васпитање за свако дете и ученика, под једнаким условима. Да би се ово реализовало, у буџету Општине неопходно је обезбедити средства која, према Закону о основама система образовања и васпитања, сноси окална самоуправа - стални трошкови, трошкови путовања, јубиларне награде и помоћи, стручно усавршавање, материјал, текуће одржавање, капитално одржавање и сл.</t>
  </si>
  <si>
    <t>0%</t>
  </si>
  <si>
    <t>28%</t>
  </si>
  <si>
    <t>Записници инспекције и наложене мере, Извештај о реализацији Годишњег плана рада Школе</t>
  </si>
  <si>
    <t xml:space="preserve">Решења Општинске управе </t>
  </si>
  <si>
    <t>Извештај о реализацији Годишњег плана рада Школе</t>
  </si>
  <si>
    <t>8%</t>
  </si>
  <si>
    <t>9%</t>
  </si>
  <si>
    <t>100%</t>
  </si>
  <si>
    <t>3</t>
  </si>
  <si>
    <t>5</t>
  </si>
  <si>
    <t>Извештај рада Тима за инклузивно образовање</t>
  </si>
  <si>
    <t>Извештај о реализацији Годишњег плана рада</t>
  </si>
  <si>
    <t>26%</t>
  </si>
  <si>
    <t xml:space="preserve">3.разред 2,46% 6.разред 4,00% 7.разред 4,00% 8.разред 1,33% </t>
  </si>
  <si>
    <t xml:space="preserve">4.разред 2,46% 7.разред 4,00% 8.разред 4,00%  </t>
  </si>
  <si>
    <t xml:space="preserve">5.разред 2,46% 8.разред 4,00%   </t>
  </si>
  <si>
    <t xml:space="preserve">6.разред 2,46%   </t>
  </si>
  <si>
    <t>Вредност у базној години (2018)</t>
  </si>
  <si>
    <t>Очекивана вредност у 2019. години</t>
  </si>
  <si>
    <t>Циљана вредност у 2022. години</t>
  </si>
  <si>
    <t>Вредност у 2022. години</t>
  </si>
  <si>
    <t>Укупно (2020-2022)</t>
  </si>
  <si>
    <t>21%</t>
  </si>
  <si>
    <t>7%</t>
  </si>
  <si>
    <t>8.5%</t>
  </si>
  <si>
    <t>29%</t>
  </si>
  <si>
    <t>9.5%</t>
  </si>
  <si>
    <t xml:space="preserve">7.разред 2,46%   </t>
  </si>
  <si>
    <t>23%</t>
  </si>
  <si>
    <t>40%</t>
  </si>
  <si>
    <t>04.12.2020.</t>
  </si>
</sst>
</file>

<file path=xl/styles.xml><?xml version="1.0" encoding="utf-8"?>
<styleSheet xmlns="http://schemas.openxmlformats.org/spreadsheetml/2006/main">
  <numFmts count="3">
    <numFmt numFmtId="171" formatCode="_-* #,##0.00\ _D_i_n_._-;\-* #,##0.00\ _D_i_n_._-;_-* &quot;-&quot;??\ _D_i_n_._-;_-@_-"/>
    <numFmt numFmtId="172" formatCode="_-* #,##0.00\ _d_i_n_._-;\-* #,##0.00\ _d_i_n_._-;_-* &quot;-&quot;??\ _d_i_n_._-;_-@_-"/>
    <numFmt numFmtId="173" formatCode="_(* #,##0.00_);_(* \(#,##0.00\);_(* \-??_);_(@_)"/>
  </numFmts>
  <fonts count="97">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6"/>
      <color indexed="8"/>
      <name val="Calibri"/>
      <family val="2"/>
    </font>
    <font>
      <sz val="11"/>
      <color indexed="8"/>
      <name val="Times New Roman"/>
      <family val="1"/>
    </font>
    <font>
      <u/>
      <sz val="10"/>
      <color indexed="12"/>
      <name val="Calibri"/>
      <family val="2"/>
    </font>
    <font>
      <sz val="10"/>
      <name val="Calibri"/>
      <family val="2"/>
      <charset val="238"/>
    </font>
    <font>
      <sz val="11"/>
      <color indexed="8"/>
      <name val="Calibri"/>
      <family val="2"/>
      <charset val="238"/>
    </font>
    <font>
      <b/>
      <i/>
      <sz val="11"/>
      <name val="Calibri"/>
      <family val="2"/>
    </font>
    <font>
      <sz val="10"/>
      <name val="Arial"/>
      <family val="2"/>
    </font>
    <font>
      <b/>
      <sz val="11"/>
      <color indexed="8"/>
      <name val="Calibri"/>
      <family val="2"/>
    </font>
    <font>
      <sz val="10"/>
      <color indexed="8"/>
      <name val="Calibri"/>
      <family val="2"/>
    </font>
    <font>
      <sz val="11"/>
      <color indexed="8"/>
      <name val="Calibri"/>
      <family val="2"/>
    </font>
    <font>
      <sz val="11"/>
      <color indexed="8"/>
      <name val="Times New Roman"/>
      <family val="1"/>
    </font>
    <font>
      <sz val="10"/>
      <color indexed="8"/>
      <name val="Calibri"/>
      <family val="2"/>
    </font>
    <font>
      <sz val="10"/>
      <color indexed="8"/>
      <name val="Times New Roman"/>
      <family val="1"/>
    </font>
    <font>
      <sz val="10"/>
      <name val="Times New Roman"/>
      <family val="1"/>
    </font>
    <font>
      <sz val="11"/>
      <name val="Calibri"/>
      <family val="2"/>
    </font>
    <font>
      <sz val="12"/>
      <name val="Times New Roman"/>
      <family val="1"/>
      <charset val="238"/>
    </font>
    <font>
      <sz val="12"/>
      <color indexed="8"/>
      <name val="Times New Roman"/>
      <family val="1"/>
    </font>
    <font>
      <sz val="12"/>
      <color indexed="8"/>
      <name val="Calibri"/>
      <family val="2"/>
    </font>
    <font>
      <vertAlign val="superscript"/>
      <sz val="11"/>
      <color indexed="8"/>
      <name val="Times New Roman"/>
      <family val="1"/>
    </font>
    <font>
      <sz val="12"/>
      <color indexed="8"/>
      <name val="Times New Roman"/>
      <family val="1"/>
    </font>
    <font>
      <sz val="12"/>
      <color indexed="8"/>
      <name val="Calibri"/>
      <family val="2"/>
    </font>
    <font>
      <b/>
      <sz val="8"/>
      <color indexed="81"/>
      <name val="Tahoma"/>
      <family val="2"/>
    </font>
    <font>
      <b/>
      <sz val="16"/>
      <color indexed="8"/>
      <name val="Calibri"/>
      <family val="2"/>
    </font>
    <font>
      <sz val="14"/>
      <color indexed="8"/>
      <name val="Calibri"/>
      <family val="2"/>
    </font>
    <font>
      <b/>
      <sz val="11"/>
      <color indexed="10"/>
      <name val="Calibri"/>
      <family val="2"/>
    </font>
    <font>
      <b/>
      <sz val="14"/>
      <color indexed="8"/>
      <name val="Calibri"/>
      <family val="2"/>
    </font>
    <font>
      <b/>
      <sz val="9"/>
      <color indexed="81"/>
      <name val="Tahoma"/>
      <family val="2"/>
    </font>
    <font>
      <sz val="11"/>
      <color indexed="8"/>
      <name val="Calibri"/>
      <family val="2"/>
    </font>
    <font>
      <b/>
      <sz val="11"/>
      <color indexed="8"/>
      <name val="Calibri"/>
      <family val="2"/>
    </font>
    <font>
      <b/>
      <sz val="11"/>
      <name val="Calibri"/>
      <family val="2"/>
    </font>
    <font>
      <sz val="10"/>
      <name val="Arial"/>
      <family val="2"/>
    </font>
    <font>
      <b/>
      <sz val="10"/>
      <name val="Calibri"/>
      <family val="2"/>
    </font>
    <font>
      <b/>
      <sz val="12"/>
      <name val="Arial"/>
      <family val="2"/>
    </font>
    <font>
      <i/>
      <sz val="10"/>
      <color indexed="8"/>
      <name val="Calibri"/>
      <family val="2"/>
    </font>
    <font>
      <i/>
      <sz val="8.5"/>
      <color indexed="8"/>
      <name val="Calibri"/>
      <family val="2"/>
    </font>
    <font>
      <i/>
      <sz val="10"/>
      <name val="Calibri"/>
      <family val="2"/>
    </font>
    <font>
      <b/>
      <sz val="20"/>
      <color indexed="8"/>
      <name val="Calibri"/>
      <family val="2"/>
    </font>
    <font>
      <sz val="11"/>
      <color indexed="8"/>
      <name val="Calibri"/>
      <family val="2"/>
    </font>
    <font>
      <sz val="10"/>
      <color indexed="22"/>
      <name val="Calibri"/>
      <family val="2"/>
    </font>
    <font>
      <b/>
      <i/>
      <sz val="11"/>
      <color indexed="10"/>
      <name val="Calibri"/>
      <family val="2"/>
    </font>
    <font>
      <sz val="11"/>
      <color theme="1"/>
      <name val="Calibri"/>
      <family val="2"/>
      <scheme val="minor"/>
    </font>
    <font>
      <sz val="11"/>
      <color theme="1"/>
      <name val="Calibri"/>
      <family val="2"/>
      <charset val="238"/>
      <scheme val="minor"/>
    </font>
    <font>
      <u/>
      <sz val="11"/>
      <color theme="10"/>
      <name val="Calibri"/>
      <family val="2"/>
      <scheme val="minor"/>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50"/>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s>
  <cellStyleXfs count="6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73" fontId="22" fillId="0" borderId="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96"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95" fillId="0" borderId="0"/>
    <xf numFmtId="0" fontId="94" fillId="0" borderId="0"/>
    <xf numFmtId="0" fontId="95" fillId="0" borderId="0"/>
    <xf numFmtId="0" fontId="95" fillId="0" borderId="0"/>
    <xf numFmtId="0" fontId="60" fillId="0" borderId="0"/>
    <xf numFmtId="0" fontId="1" fillId="0" borderId="0"/>
    <xf numFmtId="0" fontId="95" fillId="0" borderId="0"/>
    <xf numFmtId="0" fontId="84" fillId="0" borderId="0"/>
    <xf numFmtId="0" fontId="3"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18" fillId="0" borderId="0" applyFont="0" applyFill="0" applyBorder="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656">
    <xf numFmtId="0" fontId="0" fillId="0" borderId="0" xfId="0"/>
    <xf numFmtId="0" fontId="0" fillId="0" borderId="0"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0" fillId="0" borderId="0" xfId="0" applyProtection="1"/>
    <xf numFmtId="3" fontId="13" fillId="0" borderId="0" xfId="0" applyNumberFormat="1" applyFont="1" applyFill="1" applyBorder="1" applyAlignment="1" applyProtection="1">
      <alignment horizontal="lef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0" xfId="0" applyFont="1" applyFill="1" applyBorder="1" applyProtection="1"/>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3" fillId="0" borderId="0" xfId="0" applyFont="1" applyAlignment="1" applyProtection="1">
      <alignment vertical="center"/>
      <protection locked="0"/>
    </xf>
    <xf numFmtId="49" fontId="53"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protection locked="0"/>
    </xf>
    <xf numFmtId="0" fontId="53" fillId="0" borderId="0" xfId="0" applyFont="1" applyAlignment="1" applyProtection="1">
      <alignment vertical="center" wrapText="1"/>
      <protection locked="0"/>
    </xf>
    <xf numFmtId="0" fontId="53" fillId="0" borderId="0" xfId="0" applyFont="1" applyAlignment="1" applyProtection="1">
      <alignment horizontal="center" vertical="center" wrapText="1"/>
      <protection locked="0"/>
    </xf>
    <xf numFmtId="0" fontId="53" fillId="0" borderId="0" xfId="0" applyFont="1" applyBorder="1" applyAlignment="1" applyProtection="1">
      <alignment vertical="center"/>
      <protection locked="0"/>
    </xf>
    <xf numFmtId="0" fontId="53" fillId="0" borderId="11" xfId="0" applyNumberFormat="1" applyFont="1" applyBorder="1" applyAlignment="1" applyProtection="1">
      <alignment horizontal="center" vertical="center" wrapText="1"/>
      <protection locked="0"/>
    </xf>
    <xf numFmtId="49" fontId="53" fillId="0" borderId="11" xfId="0" applyNumberFormat="1" applyFont="1" applyBorder="1" applyAlignment="1" applyProtection="1">
      <alignment horizontal="center" vertical="center" wrapText="1"/>
      <protection locked="0"/>
    </xf>
    <xf numFmtId="0" fontId="43" fillId="0" borderId="0" xfId="0" applyFont="1" applyFill="1" applyBorder="1" applyAlignment="1" applyProtection="1">
      <alignment horizontal="left" vertical="center"/>
      <protection hidden="1"/>
    </xf>
    <xf numFmtId="0" fontId="43"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vertical="center" wrapText="1"/>
      <protection hidden="1"/>
    </xf>
    <xf numFmtId="3" fontId="43" fillId="0" borderId="0" xfId="0" applyNumberFormat="1" applyFont="1" applyBorder="1" applyAlignment="1" applyProtection="1">
      <alignment horizontal="left" vertical="center" wrapText="1"/>
      <protection hidden="1"/>
    </xf>
    <xf numFmtId="3" fontId="43" fillId="0" borderId="0" xfId="0" applyNumberFormat="1" applyFont="1" applyBorder="1" applyAlignment="1" applyProtection="1">
      <alignment vertical="center" wrapText="1"/>
      <protection hidden="1"/>
    </xf>
    <xf numFmtId="0" fontId="56" fillId="0" borderId="0" xfId="38" applyFont="1" applyAlignment="1" applyProtection="1">
      <alignment vertical="center" wrapText="1"/>
      <protection locked="0"/>
    </xf>
    <xf numFmtId="0" fontId="0" fillId="0" borderId="0" xfId="0" applyFill="1" applyProtection="1"/>
    <xf numFmtId="0" fontId="0" fillId="0" borderId="10" xfId="0" applyFont="1" applyBorder="1" applyAlignment="1" applyProtection="1">
      <alignment vertical="center"/>
      <protection locked="0"/>
    </xf>
    <xf numFmtId="0" fontId="57"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protection locked="0"/>
    </xf>
    <xf numFmtId="0" fontId="17"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Border="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53" fillId="0" borderId="11" xfId="0" applyFont="1" applyBorder="1" applyAlignment="1" applyProtection="1">
      <alignment horizontal="center" vertical="center" wrapText="1"/>
      <protection locked="0"/>
    </xf>
    <xf numFmtId="0" fontId="0" fillId="0" borderId="0" xfId="0" applyAlignment="1" applyProtection="1">
      <alignment wrapText="1"/>
      <protection locked="0"/>
    </xf>
    <xf numFmtId="0" fontId="5" fillId="0" borderId="11" xfId="0" applyFont="1" applyBorder="1" applyAlignment="1" applyProtection="1">
      <alignment horizontal="left" vertical="center" wrapText="1"/>
      <protection locked="0"/>
    </xf>
    <xf numFmtId="0" fontId="0" fillId="25" borderId="0" xfId="0" applyFill="1" applyProtection="1"/>
    <xf numFmtId="3" fontId="0" fillId="0" borderId="0" xfId="0" applyNumberFormat="1" applyProtection="1"/>
    <xf numFmtId="0" fontId="5" fillId="0" borderId="0" xfId="0" applyFont="1" applyAlignment="1" applyProtection="1">
      <alignment vertical="center"/>
      <protection hidden="1"/>
    </xf>
    <xf numFmtId="0" fontId="53" fillId="0" borderId="0" xfId="0" applyFont="1" applyAlignment="1" applyProtection="1">
      <alignment horizontal="left" vertical="center"/>
      <protection hidden="1"/>
    </xf>
    <xf numFmtId="0" fontId="0" fillId="26"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8" borderId="0" xfId="0" applyFill="1" applyAlignment="1" applyProtection="1"/>
    <xf numFmtId="0" fontId="0" fillId="0" borderId="0" xfId="0" applyFill="1" applyBorder="1" applyProtection="1"/>
    <xf numFmtId="0" fontId="4" fillId="0" borderId="0" xfId="52" applyFont="1" applyFill="1" applyBorder="1" applyAlignment="1" applyProtection="1">
      <alignment vertical="center"/>
    </xf>
    <xf numFmtId="0" fontId="3" fillId="0" borderId="0" xfId="52" applyBorder="1" applyAlignment="1" applyProtection="1">
      <alignment vertical="top" wrapText="1"/>
    </xf>
    <xf numFmtId="0" fontId="3" fillId="0" borderId="0" xfId="52" applyFill="1" applyBorder="1" applyAlignment="1" applyProtection="1">
      <alignment vertical="top" wrapText="1"/>
    </xf>
    <xf numFmtId="0" fontId="3" fillId="0" borderId="0" xfId="52" applyFill="1" applyBorder="1" applyAlignment="1" applyProtection="1"/>
    <xf numFmtId="0" fontId="5" fillId="0" borderId="11" xfId="0" applyNumberFormat="1" applyFont="1" applyBorder="1" applyAlignment="1" applyProtection="1">
      <alignment horizontal="center" vertical="center" wrapText="1"/>
      <protection locked="0"/>
    </xf>
    <xf numFmtId="0" fontId="5" fillId="0" borderId="0" xfId="0" applyFont="1" applyFill="1" applyBorder="1" applyAlignment="1" applyProtection="1">
      <alignment vertical="top"/>
    </xf>
    <xf numFmtId="0" fontId="70" fillId="0" borderId="0" xfId="0" applyFont="1" applyFill="1" applyBorder="1" applyAlignment="1" applyProtection="1">
      <alignment horizontal="justify" vertical="center" wrapText="1"/>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3" fillId="0" borderId="13" xfId="0" applyFont="1" applyBorder="1" applyAlignment="1" applyProtection="1">
      <alignment vertical="center"/>
      <protection locked="0"/>
    </xf>
    <xf numFmtId="0" fontId="53" fillId="0" borderId="13" xfId="0" applyFont="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5" fillId="0" borderId="10" xfId="0" applyFont="1" applyFill="1" applyBorder="1" applyAlignment="1" applyProtection="1">
      <alignment vertical="center"/>
      <protection locked="0"/>
    </xf>
    <xf numFmtId="0" fontId="53" fillId="0" borderId="14" xfId="0" applyFont="1" applyBorder="1" applyAlignment="1" applyProtection="1">
      <alignment vertical="center"/>
      <protection locked="0"/>
    </xf>
    <xf numFmtId="0" fontId="3" fillId="0" borderId="10" xfId="0" applyNumberFormat="1"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0" fillId="27" borderId="0" xfId="0" applyFill="1" applyProtection="1"/>
    <xf numFmtId="0" fontId="53" fillId="29" borderId="11" xfId="0" applyNumberFormat="1" applyFont="1" applyFill="1" applyBorder="1" applyAlignment="1" applyProtection="1">
      <alignment horizontal="center" vertical="center" wrapText="1"/>
      <protection locked="0"/>
    </xf>
    <xf numFmtId="0" fontId="53" fillId="29" borderId="11" xfId="0" applyFon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71" fillId="0" borderId="0" xfId="0" applyFont="1" applyAlignment="1" applyProtection="1">
      <alignment vertical="center" wrapText="1"/>
      <protection locked="0"/>
    </xf>
    <xf numFmtId="0" fontId="74" fillId="0" borderId="12" xfId="0" applyFont="1" applyBorder="1" applyAlignment="1" applyProtection="1">
      <alignment vertical="center" wrapText="1"/>
      <protection locked="0"/>
    </xf>
    <xf numFmtId="0" fontId="74" fillId="0" borderId="0" xfId="0" applyFont="1" applyBorder="1" applyAlignment="1" applyProtection="1">
      <alignment vertical="center" wrapText="1"/>
      <protection locked="0"/>
    </xf>
    <xf numFmtId="0" fontId="61" fillId="0" borderId="0" xfId="0" applyFont="1" applyProtection="1"/>
    <xf numFmtId="0"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42" fillId="0" borderId="0" xfId="0" applyNumberFormat="1" applyFont="1" applyBorder="1" applyAlignment="1" applyProtection="1">
      <alignment horizontal="left" vertical="center"/>
      <protection hidden="1"/>
    </xf>
    <xf numFmtId="0" fontId="42" fillId="0" borderId="0" xfId="0" applyFont="1" applyBorder="1" applyAlignment="1" applyProtection="1">
      <alignment horizontal="left" vertical="center"/>
      <protection hidden="1"/>
    </xf>
    <xf numFmtId="49" fontId="45" fillId="0" borderId="0" xfId="0" applyNumberFormat="1" applyFont="1" applyBorder="1" applyAlignment="1" applyProtection="1">
      <alignment horizontal="left" vertical="center"/>
      <protection hidden="1"/>
    </xf>
    <xf numFmtId="0" fontId="45" fillId="0" borderId="0" xfId="0" applyFont="1" applyBorder="1" applyAlignment="1" applyProtection="1">
      <alignment horizontal="left" vertical="center"/>
      <protection hidden="1"/>
    </xf>
    <xf numFmtId="49" fontId="42" fillId="0" borderId="0" xfId="0" applyNumberFormat="1" applyFont="1" applyBorder="1" applyAlignment="1" applyProtection="1">
      <alignment horizontal="left" vertical="center"/>
      <protection hidden="1"/>
    </xf>
    <xf numFmtId="49"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49" fontId="53" fillId="29" borderId="11" xfId="0" applyNumberFormat="1" applyFont="1" applyFill="1" applyBorder="1" applyAlignment="1" applyProtection="1">
      <alignment horizontal="center" vertical="center" wrapText="1"/>
      <protection locked="0"/>
    </xf>
    <xf numFmtId="49" fontId="5" fillId="0" borderId="11" xfId="57" applyNumberFormat="1" applyFont="1" applyBorder="1" applyAlignment="1" applyProtection="1">
      <alignment horizontal="center" vertical="center" wrapText="1"/>
      <protection locked="0"/>
    </xf>
    <xf numFmtId="49" fontId="5" fillId="29" borderId="11" xfId="0" applyNumberFormat="1" applyFont="1" applyFill="1" applyBorder="1" applyAlignment="1" applyProtection="1">
      <alignment horizontal="center" vertical="center" wrapText="1"/>
      <protection locked="0"/>
    </xf>
    <xf numFmtId="49" fontId="53" fillId="0" borderId="14" xfId="0" applyNumberFormat="1" applyFont="1" applyBorder="1" applyAlignment="1" applyProtection="1">
      <alignment horizontal="center" vertical="center" wrapText="1"/>
      <protection locked="0"/>
    </xf>
    <xf numFmtId="0" fontId="48" fillId="0" borderId="16" xfId="0" applyFont="1" applyBorder="1" applyAlignment="1" applyProtection="1">
      <alignment vertical="center" wrapText="1"/>
      <protection hidden="1"/>
    </xf>
    <xf numFmtId="0" fontId="53" fillId="0" borderId="0" xfId="0" applyFont="1" applyAlignment="1" applyProtection="1">
      <alignment vertical="center"/>
      <protection hidden="1"/>
    </xf>
    <xf numFmtId="0" fontId="61" fillId="0" borderId="0" xfId="0" applyFont="1" applyAlignment="1" applyProtection="1">
      <alignment vertical="center"/>
      <protection hidden="1"/>
    </xf>
    <xf numFmtId="3" fontId="5" fillId="0" borderId="0" xfId="0" applyNumberFormat="1" applyFont="1" applyAlignment="1" applyProtection="1">
      <alignment vertical="center"/>
      <protection hidden="1"/>
    </xf>
    <xf numFmtId="0" fontId="0" fillId="0" borderId="0" xfId="0" applyAlignment="1" applyProtection="1">
      <alignment vertical="center" wrapText="1"/>
    </xf>
    <xf numFmtId="0" fontId="15" fillId="0" borderId="0" xfId="0" applyFont="1" applyBorder="1" applyAlignment="1" applyProtection="1">
      <alignment vertical="center"/>
      <protection hidden="1"/>
    </xf>
    <xf numFmtId="49" fontId="0" fillId="0" borderId="0" xfId="0" applyNumberFormat="1" applyAlignment="1" applyProtection="1">
      <alignment vertical="center"/>
      <protection hidden="1"/>
    </xf>
    <xf numFmtId="0" fontId="13" fillId="0" borderId="0"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53" fillId="0" borderId="0" xfId="0" applyFont="1" applyAlignment="1" applyProtection="1">
      <alignment vertical="center" wrapText="1"/>
      <protection hidden="1"/>
    </xf>
    <xf numFmtId="49" fontId="5" fillId="0" borderId="0" xfId="0" applyNumberFormat="1" applyFont="1" applyAlignment="1" applyProtection="1">
      <alignment horizontal="right" vertical="center"/>
      <protection hidden="1"/>
    </xf>
    <xf numFmtId="0" fontId="0" fillId="0" borderId="0" xfId="0" applyAlignment="1" applyProtection="1">
      <alignment vertical="center" wrapText="1"/>
      <protection hidden="1"/>
    </xf>
    <xf numFmtId="49" fontId="53" fillId="0" borderId="0" xfId="0" applyNumberFormat="1" applyFont="1" applyAlignment="1" applyProtection="1">
      <alignment vertical="center"/>
      <protection hidden="1"/>
    </xf>
    <xf numFmtId="49" fontId="53" fillId="0" borderId="0" xfId="0" applyNumberFormat="1" applyFont="1" applyBorder="1" applyAlignment="1" applyProtection="1">
      <alignment vertical="center"/>
      <protection hidden="1"/>
    </xf>
    <xf numFmtId="0" fontId="0" fillId="0" borderId="0" xfId="0" applyAlignment="1" applyProtection="1">
      <alignment horizontal="left" vertical="center" wrapText="1"/>
      <protection hidden="1"/>
    </xf>
    <xf numFmtId="0" fontId="46" fillId="0" borderId="0" xfId="0" applyFont="1" applyFill="1" applyBorder="1" applyAlignment="1" applyProtection="1">
      <alignment horizontal="left" vertical="center" wrapText="1"/>
      <protection hidden="1"/>
    </xf>
    <xf numFmtId="49" fontId="11" fillId="0" borderId="0" xfId="0" applyNumberFormat="1"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49" fontId="9" fillId="0" borderId="0" xfId="0" applyNumberFormat="1"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49" fontId="8" fillId="0" borderId="0" xfId="0" applyNumberFormat="1" applyFont="1" applyBorder="1"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center" vertical="center" wrapText="1"/>
    </xf>
    <xf numFmtId="3" fontId="14" fillId="0" borderId="0" xfId="0" applyNumberFormat="1" applyFont="1" applyFill="1" applyBorder="1" applyAlignment="1" applyProtection="1">
      <alignment horizontal="left" vertical="center" wrapText="1"/>
    </xf>
    <xf numFmtId="49" fontId="9" fillId="0" borderId="0" xfId="0" applyNumberFormat="1"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3" fontId="13"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3" fillId="0" borderId="0" xfId="0" applyFont="1" applyFill="1" applyBorder="1" applyAlignment="1" applyProtection="1">
      <alignment vertical="center"/>
    </xf>
    <xf numFmtId="0" fontId="7" fillId="0" borderId="0" xfId="0" applyFont="1" applyFill="1" applyBorder="1" applyAlignment="1" applyProtection="1"/>
    <xf numFmtId="0" fontId="7" fillId="0" borderId="0" xfId="0" applyFont="1" applyFill="1" applyBorder="1" applyAlignment="1" applyProtection="1">
      <alignment vertical="top"/>
    </xf>
    <xf numFmtId="0" fontId="5" fillId="0" borderId="0" xfId="0" applyFont="1" applyFill="1" applyBorder="1" applyAlignment="1" applyProtection="1"/>
    <xf numFmtId="49" fontId="63" fillId="0" borderId="0" xfId="0" applyNumberFormat="1" applyFont="1" applyFill="1" applyBorder="1" applyAlignment="1" applyProtection="1">
      <alignment vertical="center"/>
    </xf>
    <xf numFmtId="0" fontId="62" fillId="0" borderId="0" xfId="0" applyFont="1" applyFill="1" applyBorder="1" applyAlignment="1" applyProtection="1">
      <alignment vertical="center"/>
    </xf>
    <xf numFmtId="0" fontId="3" fillId="0" borderId="0" xfId="0" applyFont="1" applyFill="1" applyBorder="1" applyAlignment="1" applyProtection="1">
      <alignment vertical="top"/>
    </xf>
    <xf numFmtId="0" fontId="5" fillId="0" borderId="0" xfId="0" applyFont="1" applyFill="1" applyBorder="1" applyProtection="1"/>
    <xf numFmtId="3" fontId="14" fillId="0" borderId="0" xfId="0" applyNumberFormat="1" applyFont="1" applyFill="1" applyBorder="1" applyAlignment="1" applyProtection="1">
      <alignment vertical="center" wrapText="1"/>
    </xf>
    <xf numFmtId="3" fontId="14" fillId="0" borderId="0" xfId="0" applyNumberFormat="1" applyFont="1" applyFill="1" applyBorder="1" applyAlignment="1" applyProtection="1">
      <alignment horizontal="justify" vertical="center" wrapText="1"/>
    </xf>
    <xf numFmtId="0" fontId="65" fillId="0" borderId="0" xfId="0" applyFont="1" applyFill="1" applyBorder="1" applyAlignment="1" applyProtection="1">
      <alignment horizontal="left"/>
    </xf>
    <xf numFmtId="3" fontId="13" fillId="0" borderId="0" xfId="0" applyNumberFormat="1" applyFont="1" applyFill="1" applyBorder="1" applyAlignment="1" applyProtection="1">
      <alignment horizontal="left" vertical="top" wrapText="1"/>
    </xf>
    <xf numFmtId="3" fontId="13" fillId="0" borderId="0" xfId="0" applyNumberFormat="1" applyFont="1" applyFill="1" applyBorder="1" applyAlignment="1" applyProtection="1">
      <alignment vertical="center" wrapText="1"/>
    </xf>
    <xf numFmtId="49" fontId="6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vertical="top"/>
    </xf>
    <xf numFmtId="0" fontId="77" fillId="0" borderId="0" xfId="0" applyFont="1" applyFill="1" applyBorder="1" applyAlignment="1" applyProtection="1"/>
    <xf numFmtId="49" fontId="0" fillId="0" borderId="0" xfId="0" applyNumberFormat="1" applyFont="1" applyFill="1" applyBorder="1" applyAlignment="1" applyProtection="1">
      <alignment horizontal="left" vertical="top"/>
    </xf>
    <xf numFmtId="0" fontId="1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right" vertical="top"/>
    </xf>
    <xf numFmtId="0" fontId="5" fillId="0" borderId="0" xfId="0" applyFont="1" applyFill="1" applyBorder="1" applyAlignment="1" applyProtection="1">
      <alignment vertical="center"/>
    </xf>
    <xf numFmtId="49" fontId="0" fillId="0" borderId="0"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xf>
    <xf numFmtId="0" fontId="0" fillId="0" borderId="0" xfId="0" applyFont="1" applyFill="1" applyBorder="1" applyProtection="1">
      <protection hidden="1"/>
    </xf>
    <xf numFmtId="3" fontId="0" fillId="0" borderId="0" xfId="0" applyNumberFormat="1"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wrapText="1"/>
    </xf>
    <xf numFmtId="0" fontId="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Alignment="1" applyProtection="1">
      <alignment wrapText="1"/>
    </xf>
    <xf numFmtId="0" fontId="52" fillId="0" borderId="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70" fillId="0" borderId="0" xfId="0" applyFont="1" applyFill="1" applyBorder="1" applyAlignment="1" applyProtection="1">
      <alignment wrapText="1"/>
    </xf>
    <xf numFmtId="0" fontId="0" fillId="0" borderId="0" xfId="0" applyFill="1" applyBorder="1" applyAlignment="1" applyProtection="1">
      <alignment vertical="top"/>
    </xf>
    <xf numFmtId="49" fontId="5" fillId="0" borderId="0" xfId="0" applyNumberFormat="1" applyFont="1" applyFill="1" applyBorder="1" applyAlignment="1" applyProtection="1">
      <alignment vertical="center" wrapText="1"/>
    </xf>
    <xf numFmtId="49" fontId="65" fillId="0" borderId="0" xfId="0" applyNumberFormat="1" applyFont="1" applyFill="1" applyBorder="1" applyProtection="1"/>
    <xf numFmtId="49" fontId="5" fillId="0" borderId="14" xfId="0" applyNumberFormat="1" applyFont="1" applyBorder="1" applyAlignment="1" applyProtection="1">
      <alignment horizontal="center" vertical="center" wrapText="1"/>
      <protection locked="0"/>
    </xf>
    <xf numFmtId="0" fontId="0" fillId="30" borderId="0" xfId="0" applyFont="1" applyFill="1" applyBorder="1" applyProtection="1"/>
    <xf numFmtId="0" fontId="0" fillId="31" borderId="0" xfId="0" applyFill="1" applyAlignment="1" applyProtection="1">
      <alignment vertical="center"/>
    </xf>
    <xf numFmtId="0" fontId="0" fillId="30" borderId="0" xfId="0" applyFont="1" applyFill="1" applyBorder="1" applyProtection="1">
      <protection hidden="1"/>
    </xf>
    <xf numFmtId="0" fontId="79" fillId="0" borderId="0" xfId="0" applyFont="1" applyAlignment="1" applyProtection="1"/>
    <xf numFmtId="0" fontId="82" fillId="0" borderId="0" xfId="0" applyFont="1" applyAlignment="1" applyProtection="1">
      <alignment vertical="center" wrapText="1"/>
    </xf>
    <xf numFmtId="0" fontId="0" fillId="0" borderId="0" xfId="0" applyFont="1" applyFill="1" applyBorder="1" applyAlignment="1" applyProtection="1">
      <alignment horizontal="center"/>
    </xf>
    <xf numFmtId="0" fontId="58" fillId="0" borderId="0" xfId="47" applyFont="1" applyFill="1" applyBorder="1" applyProtection="1"/>
    <xf numFmtId="0" fontId="0" fillId="0" borderId="0" xfId="0" applyFont="1" applyFill="1" applyBorder="1" applyAlignment="1" applyProtection="1">
      <alignment horizontal="center" vertical="center"/>
    </xf>
    <xf numFmtId="0" fontId="55" fillId="0" borderId="0" xfId="0" applyFont="1" applyFill="1" applyBorder="1" applyAlignment="1" applyProtection="1">
      <alignment vertical="center" wrapText="1"/>
    </xf>
    <xf numFmtId="0" fontId="55" fillId="0" borderId="0" xfId="0" applyFont="1" applyFill="1" applyBorder="1" applyProtection="1"/>
    <xf numFmtId="0" fontId="64" fillId="0" borderId="0" xfId="0" applyFont="1" applyFill="1" applyBorder="1" applyProtection="1"/>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wrapText="1"/>
    </xf>
    <xf numFmtId="0" fontId="66" fillId="0" borderId="0" xfId="0" applyFont="1" applyFill="1" applyBorder="1" applyProtection="1"/>
    <xf numFmtId="0" fontId="7" fillId="0" borderId="0" xfId="0" applyFont="1" applyFill="1" applyBorder="1" applyAlignment="1" applyProtection="1">
      <alignment vertical="center" wrapText="1"/>
    </xf>
    <xf numFmtId="0" fontId="52" fillId="0" borderId="0" xfId="0" applyFont="1" applyFill="1" applyBorder="1" applyAlignment="1" applyProtection="1">
      <alignment horizontal="justify" vertical="center"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0" fontId="47" fillId="0" borderId="0" xfId="0" applyFont="1" applyFill="1" applyBorder="1" applyAlignment="1" applyProtection="1">
      <alignment wrapText="1"/>
    </xf>
    <xf numFmtId="0" fontId="67" fillId="0" borderId="0" xfId="0" applyFont="1" applyFill="1" applyBorder="1" applyProtection="1"/>
    <xf numFmtId="0" fontId="68" fillId="0" borderId="0" xfId="0" applyFont="1" applyFill="1" applyBorder="1" applyAlignment="1" applyProtection="1">
      <alignment vertical="center"/>
    </xf>
    <xf numFmtId="0" fontId="69" fillId="0" borderId="0" xfId="0" applyFont="1" applyFill="1" applyBorder="1" applyAlignment="1" applyProtection="1">
      <alignment horizontal="justify" vertical="center" wrapText="1"/>
    </xf>
    <xf numFmtId="0" fontId="69" fillId="0" borderId="0" xfId="0" applyFont="1" applyFill="1" applyBorder="1" applyAlignment="1" applyProtection="1">
      <alignment vertical="center" wrapText="1"/>
    </xf>
    <xf numFmtId="0" fontId="70" fillId="0" borderId="0" xfId="0" applyFont="1" applyFill="1" applyProtection="1"/>
    <xf numFmtId="0" fontId="11" fillId="0" borderId="0" xfId="0" applyFont="1" applyFill="1" applyBorder="1" applyAlignment="1" applyProtection="1">
      <alignment vertical="center" wrapText="1"/>
    </xf>
    <xf numFmtId="0" fontId="54" fillId="0" borderId="0" xfId="0" applyFont="1" applyFill="1" applyBorder="1" applyAlignment="1" applyProtection="1">
      <alignment wrapText="1"/>
    </xf>
    <xf numFmtId="0" fontId="54" fillId="0" borderId="0" xfId="0" applyFont="1" applyFill="1" applyBorder="1" applyAlignment="1" applyProtection="1"/>
    <xf numFmtId="0" fontId="70" fillId="0" borderId="0" xfId="0" applyFont="1" applyFill="1" applyBorder="1" applyAlignment="1" applyProtection="1">
      <alignment vertical="center" wrapText="1"/>
    </xf>
    <xf numFmtId="0" fontId="5" fillId="0" borderId="0" xfId="0" applyFont="1" applyFill="1" applyBorder="1" applyAlignment="1" applyProtection="1">
      <alignment horizontal="left"/>
    </xf>
    <xf numFmtId="0" fontId="68" fillId="0" borderId="0" xfId="0" applyFont="1" applyFill="1" applyBorder="1" applyAlignment="1" applyProtection="1"/>
    <xf numFmtId="0" fontId="3" fillId="0" borderId="0" xfId="0" applyFont="1" applyFill="1" applyBorder="1" applyAlignment="1" applyProtection="1">
      <alignment wrapText="1"/>
    </xf>
    <xf numFmtId="0" fontId="5" fillId="0" borderId="0" xfId="0" applyFont="1" applyFill="1" applyBorder="1" applyAlignment="1" applyProtection="1">
      <alignment wrapText="1"/>
    </xf>
    <xf numFmtId="0" fontId="3" fillId="0" borderId="0" xfId="0" applyFont="1" applyFill="1" applyBorder="1" applyAlignment="1" applyProtection="1">
      <alignment vertical="center" wrapText="1"/>
    </xf>
    <xf numFmtId="0" fontId="71" fillId="0" borderId="0" xfId="0" applyFont="1" applyFill="1" applyBorder="1" applyAlignment="1" applyProtection="1">
      <alignment vertical="center" wrapText="1"/>
    </xf>
    <xf numFmtId="0" fontId="54" fillId="0" borderId="0" xfId="0" applyFont="1" applyFill="1" applyBorder="1" applyProtection="1"/>
    <xf numFmtId="0" fontId="3" fillId="0" borderId="0" xfId="0" applyFont="1" applyFill="1" applyBorder="1" applyProtection="1"/>
    <xf numFmtId="0" fontId="71" fillId="0" borderId="0" xfId="0" applyFont="1" applyFill="1" applyBorder="1" applyProtection="1"/>
    <xf numFmtId="0" fontId="64" fillId="0" borderId="0" xfId="0" applyFont="1" applyFill="1" applyBorder="1" applyAlignment="1" applyProtection="1">
      <alignment vertical="center" wrapText="1"/>
    </xf>
    <xf numFmtId="0" fontId="64" fillId="0" borderId="0" xfId="0" applyFont="1" applyFill="1" applyBorder="1" applyAlignment="1" applyProtection="1">
      <alignment horizontal="justify" vertical="center" wrapText="1"/>
    </xf>
    <xf numFmtId="0" fontId="70"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73" fillId="0" borderId="0" xfId="0" applyFont="1" applyFill="1" applyBorder="1" applyAlignment="1" applyProtection="1">
      <alignment wrapText="1"/>
    </xf>
    <xf numFmtId="0" fontId="73" fillId="0" borderId="0" xfId="0" applyFont="1" applyFill="1" applyBorder="1" applyAlignment="1" applyProtection="1">
      <alignment vertical="top" wrapText="1"/>
    </xf>
    <xf numFmtId="0" fontId="73" fillId="0" borderId="0" xfId="0" applyFont="1" applyFill="1" applyBorder="1" applyAlignment="1" applyProtection="1">
      <alignment horizontal="justify" vertical="center" wrapText="1"/>
    </xf>
    <xf numFmtId="0" fontId="73" fillId="0" borderId="0" xfId="0" applyFont="1" applyFill="1" applyBorder="1" applyAlignment="1" applyProtection="1">
      <alignment horizontal="justify" vertical="center"/>
    </xf>
    <xf numFmtId="0" fontId="73" fillId="0" borderId="0" xfId="0" applyFont="1" applyFill="1" applyProtection="1"/>
    <xf numFmtId="0" fontId="73" fillId="0" borderId="0" xfId="0" applyFont="1" applyFill="1" applyBorder="1" applyAlignment="1" applyProtection="1">
      <alignment horizontal="justify" wrapText="1"/>
    </xf>
    <xf numFmtId="0" fontId="73" fillId="0" borderId="0" xfId="0" applyFont="1" applyFill="1" applyBorder="1" applyAlignment="1" applyProtection="1">
      <alignment vertical="center" wrapText="1"/>
    </xf>
    <xf numFmtId="0" fontId="70" fillId="0" borderId="0" xfId="0" applyFont="1" applyFill="1" applyBorder="1" applyAlignment="1" applyProtection="1">
      <alignment vertical="top" wrapText="1"/>
    </xf>
    <xf numFmtId="0" fontId="70" fillId="0" borderId="0" xfId="0" applyFont="1" applyFill="1" applyBorder="1" applyAlignment="1" applyProtection="1">
      <alignment horizontal="justify" vertical="top" wrapText="1"/>
    </xf>
    <xf numFmtId="0" fontId="70" fillId="0" borderId="0" xfId="0" applyFont="1" applyFill="1" applyBorder="1" applyAlignment="1" applyProtection="1">
      <alignment horizontal="justify"/>
    </xf>
    <xf numFmtId="0" fontId="70" fillId="0" borderId="0" xfId="0" applyFont="1" applyFill="1" applyBorder="1" applyProtection="1"/>
    <xf numFmtId="0" fontId="0" fillId="27" borderId="0" xfId="0" applyFill="1" applyAlignment="1" applyProtection="1"/>
    <xf numFmtId="0" fontId="0" fillId="27" borderId="0" xfId="0" applyFill="1" applyAlignment="1" applyProtection="1">
      <alignment horizontal="center"/>
    </xf>
    <xf numFmtId="0" fontId="0" fillId="0" borderId="0" xfId="0" applyFill="1" applyAlignment="1" applyProtection="1">
      <alignment horizontal="center"/>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3" fontId="0" fillId="0" borderId="0" xfId="0" applyNumberFormat="1" applyFont="1" applyBorder="1" applyAlignment="1" applyProtection="1">
      <alignment vertical="center"/>
      <protection hidden="1"/>
    </xf>
    <xf numFmtId="0" fontId="5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17" fillId="0" borderId="0" xfId="0" applyFont="1" applyFill="1" applyBorder="1" applyAlignment="1" applyProtection="1">
      <alignment horizontal="center" vertical="center" wrapText="1"/>
      <protection locked="0"/>
    </xf>
    <xf numFmtId="0" fontId="81" fillId="0" borderId="0" xfId="0" applyFont="1" applyAlignment="1" applyProtection="1">
      <alignment vertical="center"/>
      <protection locked="0"/>
    </xf>
    <xf numFmtId="0" fontId="81" fillId="0" borderId="0" xfId="0" applyFont="1" applyAlignment="1" applyProtection="1">
      <alignment vertical="center" wrapText="1"/>
      <protection locked="0"/>
    </xf>
    <xf numFmtId="0" fontId="85" fillId="32" borderId="11" xfId="51" quotePrefix="1" applyNumberFormat="1" applyFont="1" applyFill="1" applyBorder="1" applyAlignment="1" applyProtection="1">
      <alignment horizontal="center" vertical="center"/>
    </xf>
    <xf numFmtId="0" fontId="85" fillId="24" borderId="11" xfId="51" quotePrefix="1" applyNumberFormat="1" applyFont="1" applyFill="1" applyBorder="1" applyAlignment="1" applyProtection="1">
      <alignment horizontal="center" vertical="center"/>
    </xf>
    <xf numFmtId="0" fontId="46" fillId="0" borderId="11" xfId="51" quotePrefix="1" applyNumberFormat="1" applyFont="1" applyBorder="1" applyAlignment="1" applyProtection="1">
      <alignment horizontal="center" vertical="center"/>
    </xf>
    <xf numFmtId="0" fontId="46" fillId="0" borderId="11" xfId="51" quotePrefix="1" applyNumberFormat="1" applyFont="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xf>
    <xf numFmtId="0" fontId="46" fillId="0" borderId="11" xfId="51" applyFont="1" applyBorder="1" applyAlignment="1" applyProtection="1">
      <alignment horizontal="center" vertical="center" wrapText="1"/>
    </xf>
    <xf numFmtId="0" fontId="46" fillId="0" borderId="17" xfId="51" quotePrefix="1" applyNumberFormat="1" applyFont="1" applyBorder="1" applyAlignment="1" applyProtection="1">
      <alignment horizontal="center" vertical="center"/>
    </xf>
    <xf numFmtId="3" fontId="85" fillId="32" borderId="18" xfId="51" quotePrefix="1" applyNumberFormat="1" applyFont="1" applyFill="1" applyBorder="1" applyAlignment="1" applyProtection="1">
      <alignment horizontal="right" vertical="center"/>
      <protection hidden="1"/>
    </xf>
    <xf numFmtId="3" fontId="85" fillId="24" borderId="18" xfId="51" quotePrefix="1" applyNumberFormat="1" applyFont="1" applyFill="1" applyBorder="1" applyAlignment="1" applyProtection="1">
      <alignment horizontal="right" vertical="center"/>
      <protection hidden="1"/>
    </xf>
    <xf numFmtId="3" fontId="85" fillId="24" borderId="19" xfId="51" quotePrefix="1" applyNumberFormat="1" applyFont="1" applyFill="1" applyBorder="1" applyAlignment="1" applyProtection="1">
      <alignment horizontal="right" vertical="center"/>
      <protection hidden="1"/>
    </xf>
    <xf numFmtId="3" fontId="85" fillId="24" borderId="14" xfId="51" quotePrefix="1" applyNumberFormat="1" applyFont="1" applyFill="1" applyBorder="1" applyAlignment="1" applyProtection="1">
      <alignment horizontal="right" vertical="center"/>
      <protection hidden="1"/>
    </xf>
    <xf numFmtId="3" fontId="46" fillId="0" borderId="18" xfId="51" quotePrefix="1" applyNumberFormat="1" applyFont="1" applyBorder="1" applyAlignment="1" applyProtection="1">
      <alignment horizontal="right" vertical="center"/>
      <protection locked="0"/>
    </xf>
    <xf numFmtId="3" fontId="46" fillId="0" borderId="19" xfId="51" quotePrefix="1" applyNumberFormat="1" applyFont="1" applyBorder="1" applyAlignment="1" applyProtection="1">
      <alignment horizontal="right" vertical="center"/>
      <protection locked="0"/>
    </xf>
    <xf numFmtId="3" fontId="46" fillId="0" borderId="14" xfId="51" quotePrefix="1" applyNumberFormat="1" applyFont="1" applyBorder="1" applyAlignment="1" applyProtection="1">
      <alignment horizontal="right" vertical="center"/>
      <protection locked="0"/>
    </xf>
    <xf numFmtId="3" fontId="85" fillId="24" borderId="18" xfId="51" applyNumberFormat="1" applyFont="1" applyFill="1" applyBorder="1" applyAlignment="1" applyProtection="1">
      <alignment horizontal="right" vertical="center"/>
      <protection hidden="1"/>
    </xf>
    <xf numFmtId="3" fontId="85" fillId="24" borderId="19" xfId="51" applyNumberFormat="1" applyFont="1" applyFill="1" applyBorder="1" applyAlignment="1" applyProtection="1">
      <alignment horizontal="right" vertical="center"/>
      <protection hidden="1"/>
    </xf>
    <xf numFmtId="3" fontId="85" fillId="24" borderId="14" xfId="51" applyNumberFormat="1" applyFont="1" applyFill="1" applyBorder="1" applyAlignment="1" applyProtection="1">
      <alignment horizontal="right" vertical="center"/>
      <protection hidden="1"/>
    </xf>
    <xf numFmtId="3" fontId="46" fillId="0" borderId="19" xfId="51" quotePrefix="1" applyNumberFormat="1" applyFont="1" applyFill="1" applyBorder="1" applyAlignment="1" applyProtection="1">
      <alignment horizontal="right" vertical="center"/>
      <protection locked="0"/>
    </xf>
    <xf numFmtId="3" fontId="46" fillId="0" borderId="14" xfId="51" quotePrefix="1" applyNumberFormat="1" applyFont="1" applyFill="1" applyBorder="1" applyAlignment="1" applyProtection="1">
      <alignment horizontal="right" vertical="center"/>
      <protection locked="0"/>
    </xf>
    <xf numFmtId="3" fontId="85" fillId="32" borderId="19" xfId="51" quotePrefix="1" applyNumberFormat="1" applyFont="1" applyFill="1" applyBorder="1" applyAlignment="1" applyProtection="1">
      <alignment horizontal="right" vertical="center"/>
      <protection hidden="1"/>
    </xf>
    <xf numFmtId="3" fontId="85" fillId="32" borderId="14" xfId="51" quotePrefix="1" applyNumberFormat="1" applyFont="1" applyFill="1" applyBorder="1" applyAlignment="1" applyProtection="1">
      <alignment horizontal="right" vertical="center"/>
      <protection hidden="1"/>
    </xf>
    <xf numFmtId="3" fontId="85" fillId="32" borderId="20" xfId="51" quotePrefix="1" applyNumberFormat="1" applyFont="1" applyFill="1" applyBorder="1" applyAlignment="1" applyProtection="1">
      <alignment horizontal="right" vertical="center"/>
      <protection hidden="1"/>
    </xf>
    <xf numFmtId="3" fontId="85" fillId="32" borderId="21" xfId="51" quotePrefix="1" applyNumberFormat="1" applyFont="1" applyFill="1" applyBorder="1" applyAlignment="1" applyProtection="1">
      <alignment horizontal="right" vertical="center"/>
      <protection hidden="1"/>
    </xf>
    <xf numFmtId="0" fontId="85" fillId="32" borderId="22" xfId="51" quotePrefix="1" applyNumberFormat="1" applyFont="1" applyFill="1" applyBorder="1" applyAlignment="1" applyProtection="1">
      <alignment horizontal="center" vertical="center"/>
    </xf>
    <xf numFmtId="3" fontId="46" fillId="29" borderId="18" xfId="51" quotePrefix="1" applyNumberFormat="1" applyFont="1" applyFill="1" applyBorder="1" applyAlignment="1" applyProtection="1">
      <alignment horizontal="right" vertical="center"/>
      <protection locked="0"/>
    </xf>
    <xf numFmtId="3" fontId="46" fillId="29" borderId="19" xfId="51" quotePrefix="1" applyNumberFormat="1" applyFont="1" applyFill="1" applyBorder="1" applyAlignment="1" applyProtection="1">
      <alignment horizontal="right" vertical="center"/>
      <protection locked="0"/>
    </xf>
    <xf numFmtId="0" fontId="86" fillId="0" borderId="0" xfId="0" applyFont="1" applyBorder="1" applyAlignment="1" applyProtection="1">
      <alignment vertical="center"/>
      <protection hidden="1"/>
    </xf>
    <xf numFmtId="0" fontId="60" fillId="0" borderId="0" xfId="0" applyFont="1" applyFill="1" applyBorder="1" applyAlignment="1" applyProtection="1">
      <alignment vertical="center" wrapText="1"/>
      <protection hidden="1"/>
    </xf>
    <xf numFmtId="0" fontId="85" fillId="32" borderId="20" xfId="51" quotePrefix="1" applyNumberFormat="1" applyFont="1" applyFill="1" applyBorder="1" applyAlignment="1" applyProtection="1">
      <alignment horizontal="center" vertical="center"/>
    </xf>
    <xf numFmtId="0" fontId="85" fillId="32" borderId="21" xfId="51" applyFont="1" applyFill="1" applyBorder="1" applyAlignment="1" applyProtection="1">
      <alignment vertical="center" wrapText="1"/>
    </xf>
    <xf numFmtId="0" fontId="85" fillId="32" borderId="18" xfId="51" quotePrefix="1" applyNumberFormat="1" applyFont="1" applyFill="1" applyBorder="1" applyAlignment="1" applyProtection="1">
      <alignment horizontal="center" vertical="center"/>
    </xf>
    <xf numFmtId="0" fontId="85" fillId="32" borderId="19" xfId="51" applyFont="1" applyFill="1" applyBorder="1" applyAlignment="1" applyProtection="1">
      <alignment vertical="center" wrapText="1"/>
    </xf>
    <xf numFmtId="0" fontId="85" fillId="24" borderId="18" xfId="51" quotePrefix="1" applyNumberFormat="1" applyFont="1" applyFill="1" applyBorder="1" applyAlignment="1" applyProtection="1">
      <alignment horizontal="center" vertical="center"/>
    </xf>
    <xf numFmtId="0" fontId="85" fillId="24" borderId="19" xfId="51" applyFont="1" applyFill="1" applyBorder="1" applyAlignment="1" applyProtection="1">
      <alignment vertical="center" wrapText="1"/>
    </xf>
    <xf numFmtId="0" fontId="46" fillId="0" borderId="18" xfId="51" quotePrefix="1" applyNumberFormat="1" applyFont="1" applyBorder="1" applyAlignment="1" applyProtection="1">
      <alignment horizontal="center" vertical="center"/>
    </xf>
    <xf numFmtId="0" fontId="46" fillId="0" borderId="19" xfId="51" applyFont="1" applyBorder="1" applyAlignment="1" applyProtection="1">
      <alignment vertical="center" wrapText="1"/>
    </xf>
    <xf numFmtId="0" fontId="46" fillId="0" borderId="18" xfId="51" quotePrefix="1" applyNumberFormat="1" applyFont="1" applyBorder="1" applyAlignment="1" applyProtection="1">
      <alignment horizontal="center" vertical="center" shrinkToFit="1"/>
    </xf>
    <xf numFmtId="0" fontId="46" fillId="0" borderId="19" xfId="51" applyFont="1" applyBorder="1" applyAlignment="1" applyProtection="1">
      <alignment vertical="center" wrapText="1" shrinkToFit="1"/>
    </xf>
    <xf numFmtId="0" fontId="85" fillId="24" borderId="19" xfId="51" applyFont="1" applyFill="1" applyBorder="1" applyAlignment="1" applyProtection="1">
      <alignment vertical="center" wrapText="1" shrinkToFit="1"/>
    </xf>
    <xf numFmtId="0" fontId="46" fillId="0" borderId="18" xfId="51" quotePrefix="1" applyNumberFormat="1" applyFont="1" applyFill="1" applyBorder="1" applyAlignment="1" applyProtection="1">
      <alignment horizontal="center" vertical="center"/>
    </xf>
    <xf numFmtId="0" fontId="46" fillId="0" borderId="19" xfId="51" applyFont="1" applyFill="1" applyBorder="1" applyAlignment="1" applyProtection="1">
      <alignment vertical="center" wrapText="1"/>
    </xf>
    <xf numFmtId="0" fontId="46" fillId="0" borderId="18" xfId="51" applyFont="1" applyBorder="1" applyAlignment="1" applyProtection="1">
      <alignment horizontal="center" vertical="center" wrapText="1"/>
    </xf>
    <xf numFmtId="0" fontId="46" fillId="0" borderId="23" xfId="51" quotePrefix="1" applyNumberFormat="1" applyFont="1" applyBorder="1" applyAlignment="1" applyProtection="1">
      <alignment horizontal="center" vertical="center"/>
    </xf>
    <xf numFmtId="0" fontId="46" fillId="0" borderId="24" xfId="51" applyFont="1" applyFill="1" applyBorder="1" applyAlignment="1" applyProtection="1">
      <alignment vertical="center" wrapText="1"/>
    </xf>
    <xf numFmtId="3" fontId="85" fillId="32" borderId="15" xfId="51" quotePrefix="1" applyNumberFormat="1" applyFont="1" applyFill="1" applyBorder="1" applyAlignment="1" applyProtection="1">
      <alignment horizontal="right" vertical="center"/>
      <protection hidden="1"/>
    </xf>
    <xf numFmtId="49" fontId="15" fillId="0" borderId="0" xfId="0" applyNumberFormat="1" applyFont="1" applyBorder="1" applyAlignment="1" applyProtection="1">
      <alignment vertical="center"/>
      <protection hidden="1"/>
    </xf>
    <xf numFmtId="3" fontId="53" fillId="0" borderId="18" xfId="0" applyNumberFormat="1" applyFont="1" applyBorder="1" applyAlignment="1" applyProtection="1">
      <alignment horizontal="right" vertical="center" wrapText="1"/>
      <protection hidden="1"/>
    </xf>
    <xf numFmtId="3" fontId="53" fillId="0" borderId="19" xfId="0" applyNumberFormat="1" applyFont="1" applyBorder="1" applyAlignment="1" applyProtection="1">
      <alignment horizontal="right" vertical="center" wrapText="1"/>
      <protection hidden="1"/>
    </xf>
    <xf numFmtId="3" fontId="53" fillId="29" borderId="18" xfId="0" applyNumberFormat="1" applyFont="1" applyFill="1" applyBorder="1" applyAlignment="1" applyProtection="1">
      <alignment horizontal="right" vertical="center" wrapText="1"/>
      <protection hidden="1"/>
    </xf>
    <xf numFmtId="3" fontId="53" fillId="29" borderId="19" xfId="0" applyNumberFormat="1" applyFont="1" applyFill="1" applyBorder="1" applyAlignment="1" applyProtection="1">
      <alignment horizontal="right" vertical="center" wrapText="1"/>
      <protection hidden="1"/>
    </xf>
    <xf numFmtId="0" fontId="53" fillId="0" borderId="18" xfId="0" applyNumberFormat="1" applyFont="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46" fillId="0" borderId="24" xfId="51" applyFont="1" applyBorder="1" applyAlignment="1" applyProtection="1">
      <alignment vertical="center" wrapText="1"/>
    </xf>
    <xf numFmtId="0" fontId="85" fillId="33" borderId="25" xfId="51" applyFont="1" applyFill="1" applyBorder="1" applyAlignment="1" applyProtection="1">
      <alignment horizontal="center" vertical="center"/>
    </xf>
    <xf numFmtId="0" fontId="85" fillId="33" borderId="26" xfId="51" applyFont="1" applyFill="1" applyBorder="1" applyAlignment="1" applyProtection="1">
      <alignment vertical="center" wrapText="1"/>
    </xf>
    <xf numFmtId="3" fontId="85" fillId="33" borderId="27" xfId="51" quotePrefix="1" applyNumberFormat="1" applyFont="1" applyFill="1" applyBorder="1" applyAlignment="1" applyProtection="1">
      <alignment horizontal="right" vertical="center"/>
      <protection hidden="1"/>
    </xf>
    <xf numFmtId="0" fontId="85" fillId="33" borderId="25" xfId="51" quotePrefix="1" applyNumberFormat="1" applyFont="1" applyFill="1" applyBorder="1" applyAlignment="1" applyProtection="1">
      <alignment horizontal="center" vertical="center"/>
    </xf>
    <xf numFmtId="3" fontId="12" fillId="33" borderId="28" xfId="51" quotePrefix="1" applyNumberFormat="1" applyFont="1" applyFill="1" applyBorder="1" applyAlignment="1" applyProtection="1">
      <alignment horizontal="right" vertical="center"/>
      <protection hidden="1"/>
    </xf>
    <xf numFmtId="3" fontId="12" fillId="33" borderId="26" xfId="51" quotePrefix="1" applyNumberFormat="1" applyFont="1" applyFill="1" applyBorder="1" applyAlignment="1" applyProtection="1">
      <alignment horizontal="right" vertical="center"/>
      <protection hidden="1"/>
    </xf>
    <xf numFmtId="0" fontId="53" fillId="0" borderId="23" xfId="0" applyNumberFormat="1" applyFont="1" applyBorder="1" applyAlignment="1" applyProtection="1">
      <alignment horizontal="center" vertical="center" wrapText="1"/>
      <protection hidden="1"/>
    </xf>
    <xf numFmtId="3" fontId="53" fillId="0" borderId="23" xfId="0" applyNumberFormat="1" applyFont="1" applyBorder="1" applyAlignment="1" applyProtection="1">
      <alignment horizontal="right" vertical="center" wrapText="1"/>
      <protection hidden="1"/>
    </xf>
    <xf numFmtId="3" fontId="53" fillId="0" borderId="24" xfId="0" applyNumberFormat="1" applyFont="1" applyBorder="1" applyAlignment="1" applyProtection="1">
      <alignment horizontal="right" vertical="center" wrapText="1"/>
      <protection hidden="1"/>
    </xf>
    <xf numFmtId="3" fontId="53" fillId="29" borderId="23" xfId="0" applyNumberFormat="1" applyFont="1" applyFill="1" applyBorder="1" applyAlignment="1" applyProtection="1">
      <alignment horizontal="right" vertical="center" wrapText="1"/>
      <protection hidden="1"/>
    </xf>
    <xf numFmtId="3" fontId="53" fillId="29" borderId="24" xfId="0" applyNumberFormat="1" applyFont="1" applyFill="1" applyBorder="1" applyAlignment="1" applyProtection="1">
      <alignment horizontal="right" vertical="center" wrapText="1"/>
      <protection hidden="1"/>
    </xf>
    <xf numFmtId="0" fontId="12" fillId="24" borderId="26" xfId="0" applyFont="1" applyFill="1" applyBorder="1" applyAlignment="1" applyProtection="1">
      <alignment horizontal="left" vertical="center" wrapText="1"/>
      <protection hidden="1"/>
    </xf>
    <xf numFmtId="3" fontId="85" fillId="33" borderId="26" xfId="51" quotePrefix="1" applyNumberFormat="1" applyFont="1" applyFill="1" applyBorder="1" applyAlignment="1" applyProtection="1">
      <alignment horizontal="right" vertical="center"/>
      <protection hidden="1"/>
    </xf>
    <xf numFmtId="3" fontId="85" fillId="32" borderId="29" xfId="51" quotePrefix="1" applyNumberFormat="1" applyFont="1" applyFill="1" applyBorder="1" applyAlignment="1" applyProtection="1">
      <alignment horizontal="right" vertical="center"/>
      <protection hidden="1"/>
    </xf>
    <xf numFmtId="3" fontId="85" fillId="32" borderId="30" xfId="51" quotePrefix="1" applyNumberFormat="1" applyFont="1" applyFill="1" applyBorder="1" applyAlignment="1" applyProtection="1">
      <alignment horizontal="right" vertical="center"/>
      <protection hidden="1"/>
    </xf>
    <xf numFmtId="0" fontId="17" fillId="0" borderId="11" xfId="0" applyFont="1" applyFill="1" applyBorder="1" applyAlignment="1" applyProtection="1">
      <alignment horizontal="center" vertical="center" wrapText="1"/>
      <protection hidden="1"/>
    </xf>
    <xf numFmtId="3" fontId="53" fillId="0" borderId="11" xfId="0" applyNumberFormat="1" applyFont="1" applyBorder="1" applyAlignment="1" applyProtection="1">
      <alignment vertical="center"/>
      <protection hidden="1"/>
    </xf>
    <xf numFmtId="3" fontId="46" fillId="0" borderId="18" xfId="51" quotePrefix="1" applyNumberFormat="1" applyFont="1" applyBorder="1" applyAlignment="1" applyProtection="1">
      <alignment horizontal="right" vertical="center"/>
      <protection hidden="1"/>
    </xf>
    <xf numFmtId="3" fontId="46" fillId="0" borderId="19" xfId="51" quotePrefix="1" applyNumberFormat="1" applyFont="1" applyBorder="1" applyAlignment="1" applyProtection="1">
      <alignment horizontal="right" vertical="center"/>
      <protection hidden="1"/>
    </xf>
    <xf numFmtId="3" fontId="46" fillId="0" borderId="19" xfId="51" quotePrefix="1" applyNumberFormat="1" applyFont="1" applyBorder="1" applyAlignment="1" applyProtection="1">
      <alignment horizontal="right" vertical="center" wrapText="1"/>
      <protection hidden="1"/>
    </xf>
    <xf numFmtId="3" fontId="46" fillId="0" borderId="19" xfId="51" quotePrefix="1" applyNumberFormat="1" applyFont="1" applyFill="1" applyBorder="1" applyAlignment="1" applyProtection="1">
      <alignment horizontal="right" vertical="center"/>
      <protection hidden="1"/>
    </xf>
    <xf numFmtId="3" fontId="46" fillId="0" borderId="24" xfId="51" quotePrefix="1" applyNumberFormat="1" applyFont="1" applyBorder="1" applyAlignment="1" applyProtection="1">
      <alignment horizontal="right" vertical="center"/>
      <protection hidden="1"/>
    </xf>
    <xf numFmtId="0" fontId="85" fillId="32" borderId="18" xfId="51" quotePrefix="1" applyNumberFormat="1" applyFont="1" applyFill="1" applyBorder="1" applyAlignment="1" applyProtection="1">
      <alignment horizontal="center" vertical="center"/>
      <protection hidden="1"/>
    </xf>
    <xf numFmtId="0" fontId="85" fillId="32" borderId="11" xfId="51" quotePrefix="1" applyNumberFormat="1" applyFont="1" applyFill="1" applyBorder="1" applyAlignment="1" applyProtection="1">
      <alignment horizontal="center" vertical="center"/>
      <protection hidden="1"/>
    </xf>
    <xf numFmtId="0" fontId="85" fillId="32" borderId="19" xfId="51" applyFont="1" applyFill="1" applyBorder="1" applyAlignment="1" applyProtection="1">
      <alignment vertical="center" wrapText="1"/>
      <protection hidden="1"/>
    </xf>
    <xf numFmtId="0" fontId="85" fillId="24" borderId="18" xfId="51" quotePrefix="1" applyNumberFormat="1" applyFont="1" applyFill="1" applyBorder="1" applyAlignment="1" applyProtection="1">
      <alignment horizontal="center" vertical="center"/>
      <protection hidden="1"/>
    </xf>
    <xf numFmtId="0" fontId="85" fillId="24" borderId="11" xfId="51" quotePrefix="1" applyNumberFormat="1" applyFont="1" applyFill="1" applyBorder="1" applyAlignment="1" applyProtection="1">
      <alignment horizontal="center" vertical="center"/>
      <protection hidden="1"/>
    </xf>
    <xf numFmtId="0" fontId="85" fillId="24" borderId="19" xfId="51" applyFont="1" applyFill="1" applyBorder="1" applyAlignment="1" applyProtection="1">
      <alignment vertical="center" wrapText="1"/>
      <protection hidden="1"/>
    </xf>
    <xf numFmtId="0" fontId="46" fillId="0" borderId="19" xfId="51" applyFont="1" applyBorder="1" applyAlignment="1" applyProtection="1">
      <alignment vertical="center" wrapText="1"/>
      <protection hidden="1"/>
    </xf>
    <xf numFmtId="3" fontId="46" fillId="0" borderId="14" xfId="51" quotePrefix="1" applyNumberFormat="1" applyFont="1" applyBorder="1" applyAlignment="1" applyProtection="1">
      <alignment horizontal="right" vertical="center"/>
      <protection hidden="1"/>
    </xf>
    <xf numFmtId="3" fontId="46" fillId="29" borderId="18" xfId="51" quotePrefix="1" applyNumberFormat="1" applyFont="1" applyFill="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protection hidden="1"/>
    </xf>
    <xf numFmtId="0" fontId="46" fillId="0" borderId="11" xfId="51" quotePrefix="1" applyNumberFormat="1" applyFont="1" applyBorder="1" applyAlignment="1" applyProtection="1">
      <alignment horizontal="center" vertical="center"/>
      <protection hidden="1"/>
    </xf>
    <xf numFmtId="3" fontId="46" fillId="29" borderId="19" xfId="51" quotePrefix="1" applyNumberFormat="1" applyFont="1" applyFill="1" applyBorder="1" applyAlignment="1" applyProtection="1">
      <alignment horizontal="right" vertical="center" wrapText="1"/>
      <protection hidden="1"/>
    </xf>
    <xf numFmtId="3" fontId="46" fillId="0" borderId="14" xfId="51" quotePrefix="1" applyNumberFormat="1" applyFont="1" applyFill="1" applyBorder="1" applyAlignment="1" applyProtection="1">
      <alignment horizontal="right" vertical="center"/>
      <protection hidden="1"/>
    </xf>
    <xf numFmtId="3" fontId="46" fillId="0" borderId="31" xfId="51" quotePrefix="1" applyNumberFormat="1" applyFont="1" applyBorder="1" applyAlignment="1" applyProtection="1">
      <alignment horizontal="right" vertical="center"/>
      <protection hidden="1"/>
    </xf>
    <xf numFmtId="3" fontId="46" fillId="29" borderId="23" xfId="51" quotePrefix="1" applyNumberFormat="1" applyFont="1" applyFill="1" applyBorder="1" applyAlignment="1" applyProtection="1">
      <alignment horizontal="right" vertical="center"/>
      <protection hidden="1"/>
    </xf>
    <xf numFmtId="3" fontId="46" fillId="29" borderId="24" xfId="51" quotePrefix="1" applyNumberFormat="1" applyFont="1" applyFill="1" applyBorder="1" applyAlignment="1" applyProtection="1">
      <alignment horizontal="right" vertical="center"/>
      <protection hidden="1"/>
    </xf>
    <xf numFmtId="3" fontId="12" fillId="24" borderId="32" xfId="0" applyNumberFormat="1" applyFont="1" applyFill="1" applyBorder="1" applyAlignment="1" applyProtection="1">
      <alignment vertical="center" wrapText="1"/>
      <protection hidden="1"/>
    </xf>
    <xf numFmtId="3" fontId="12" fillId="24" borderId="26" xfId="0" applyNumberFormat="1" applyFont="1"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0" fillId="0" borderId="0" xfId="0" applyFont="1" applyFill="1" applyBorder="1" applyAlignment="1" applyProtection="1">
      <alignment wrapText="1"/>
      <protection hidden="1"/>
    </xf>
    <xf numFmtId="3" fontId="0" fillId="0" borderId="0" xfId="0" applyNumberFormat="1" applyFont="1" applyFill="1" applyBorder="1" applyProtection="1">
      <protection hidden="1"/>
    </xf>
    <xf numFmtId="3" fontId="0" fillId="0" borderId="0" xfId="0" applyNumberFormat="1" applyFont="1" applyAlignment="1" applyProtection="1">
      <alignment vertical="center"/>
      <protection hidden="1"/>
    </xf>
    <xf numFmtId="0" fontId="17" fillId="24" borderId="18" xfId="0" applyFont="1" applyFill="1" applyBorder="1" applyAlignment="1" applyProtection="1">
      <alignment horizontal="center" vertical="center" wrapText="1"/>
    </xf>
    <xf numFmtId="0" fontId="17" fillId="24" borderId="19" xfId="0" applyFont="1" applyFill="1" applyBorder="1" applyAlignment="1" applyProtection="1">
      <alignment horizontal="center" vertical="center" wrapText="1"/>
    </xf>
    <xf numFmtId="3" fontId="12" fillId="33" borderId="27" xfId="51" quotePrefix="1" applyNumberFormat="1" applyFont="1" applyFill="1" applyBorder="1" applyAlignment="1" applyProtection="1">
      <alignment horizontal="right" vertical="center"/>
      <protection hidden="1"/>
    </xf>
    <xf numFmtId="3" fontId="12" fillId="33" borderId="33" xfId="51" quotePrefix="1" applyNumberFormat="1" applyFont="1" applyFill="1" applyBorder="1" applyAlignment="1" applyProtection="1">
      <alignment horizontal="right" vertical="center"/>
      <protection hidden="1"/>
    </xf>
    <xf numFmtId="0" fontId="17" fillId="34" borderId="18" xfId="0" applyFont="1" applyFill="1" applyBorder="1" applyAlignment="1" applyProtection="1">
      <alignment horizontal="center" vertical="center" wrapText="1"/>
    </xf>
    <xf numFmtId="0" fontId="17" fillId="34" borderId="19" xfId="0" applyFont="1" applyFill="1" applyBorder="1" applyAlignment="1" applyProtection="1">
      <alignment horizontal="center" vertical="center" wrapText="1"/>
    </xf>
    <xf numFmtId="0" fontId="85" fillId="0" borderId="0" xfId="51" quotePrefix="1" applyNumberFormat="1" applyFont="1" applyFill="1" applyBorder="1" applyAlignment="1" applyProtection="1">
      <alignment horizontal="center" vertical="center"/>
      <protection hidden="1"/>
    </xf>
    <xf numFmtId="0" fontId="85" fillId="0" borderId="0" xfId="51" quotePrefix="1" applyNumberFormat="1" applyFont="1" applyFill="1" applyBorder="1" applyAlignment="1" applyProtection="1">
      <alignment horizontal="center" vertical="center"/>
    </xf>
    <xf numFmtId="0" fontId="87" fillId="0" borderId="34" xfId="0" applyFont="1" applyFill="1" applyBorder="1" applyAlignment="1" applyProtection="1">
      <alignment horizontal="left" vertical="center" wrapText="1"/>
    </xf>
    <xf numFmtId="0" fontId="53" fillId="0" borderId="0" xfId="0" applyFont="1" applyAlignment="1" applyProtection="1">
      <alignment horizontal="left" vertical="center" wrapText="1"/>
      <protection hidden="1"/>
    </xf>
    <xf numFmtId="49" fontId="0" fillId="0" borderId="0" xfId="0" applyNumberFormat="1" applyFont="1" applyBorder="1" applyAlignment="1" applyProtection="1">
      <alignment horizontal="right" vertical="center"/>
      <protection hidden="1"/>
    </xf>
    <xf numFmtId="0" fontId="17" fillId="29" borderId="18" xfId="0" applyFont="1" applyFill="1" applyBorder="1" applyAlignment="1" applyProtection="1">
      <alignment horizontal="center" vertical="center" wrapText="1"/>
    </xf>
    <xf numFmtId="0" fontId="17" fillId="29" borderId="19" xfId="0" applyFont="1" applyFill="1" applyBorder="1" applyAlignment="1" applyProtection="1">
      <alignment horizontal="center" vertical="center" wrapText="1"/>
    </xf>
    <xf numFmtId="3" fontId="85" fillId="32" borderId="35" xfId="51" quotePrefix="1" applyNumberFormat="1" applyFont="1" applyFill="1" applyBorder="1" applyAlignment="1" applyProtection="1">
      <alignment horizontal="right" vertical="center"/>
      <protection hidden="1"/>
    </xf>
    <xf numFmtId="3" fontId="85" fillId="24" borderId="35" xfId="51" quotePrefix="1" applyNumberFormat="1" applyFont="1" applyFill="1" applyBorder="1" applyAlignment="1" applyProtection="1">
      <alignment horizontal="right" vertical="center"/>
      <protection hidden="1"/>
    </xf>
    <xf numFmtId="3" fontId="17" fillId="0" borderId="29" xfId="51" quotePrefix="1" applyNumberFormat="1" applyFont="1" applyFill="1" applyBorder="1" applyAlignment="1" applyProtection="1">
      <alignment horizontal="right" vertical="center"/>
      <protection hidden="1"/>
    </xf>
    <xf numFmtId="3" fontId="17" fillId="0" borderId="30" xfId="51" quotePrefix="1" applyNumberFormat="1" applyFont="1" applyFill="1" applyBorder="1" applyAlignment="1" applyProtection="1">
      <alignment horizontal="right" vertical="center"/>
      <protection hidden="1"/>
    </xf>
    <xf numFmtId="3" fontId="0" fillId="0" borderId="0" xfId="0" applyNumberFormat="1" applyAlignment="1" applyProtection="1">
      <alignment vertical="center"/>
      <protection locked="0"/>
    </xf>
    <xf numFmtId="3" fontId="0" fillId="0" borderId="0" xfId="0" applyNumberFormat="1" applyAlignment="1" applyProtection="1">
      <alignment vertical="center"/>
    </xf>
    <xf numFmtId="0" fontId="17" fillId="24" borderId="11" xfId="0" applyFont="1" applyFill="1" applyBorder="1" applyAlignment="1" applyProtection="1">
      <alignment horizontal="center" vertical="center" wrapText="1"/>
    </xf>
    <xf numFmtId="0" fontId="53" fillId="0" borderId="0" xfId="0" applyFont="1" applyAlignment="1" applyProtection="1">
      <alignment vertical="center" wrapText="1"/>
    </xf>
    <xf numFmtId="0" fontId="63" fillId="0" borderId="0" xfId="0" applyFont="1" applyAlignment="1" applyProtection="1">
      <alignment vertical="center"/>
    </xf>
    <xf numFmtId="0" fontId="3" fillId="0" borderId="10"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3" fontId="17" fillId="0" borderId="36" xfId="51" quotePrefix="1" applyNumberFormat="1" applyFont="1" applyFill="1" applyBorder="1" applyAlignment="1" applyProtection="1">
      <alignment horizontal="right" vertical="center"/>
      <protection hidden="1"/>
    </xf>
    <xf numFmtId="3" fontId="17" fillId="0" borderId="37" xfId="51" quotePrefix="1" applyNumberFormat="1" applyFont="1" applyFill="1" applyBorder="1" applyAlignment="1" applyProtection="1">
      <alignment horizontal="right" vertical="center"/>
      <protection hidden="1"/>
    </xf>
    <xf numFmtId="3" fontId="17" fillId="0" borderId="38" xfId="51" quotePrefix="1" applyNumberFormat="1" applyFont="1" applyFill="1" applyBorder="1" applyAlignment="1" applyProtection="1">
      <alignment horizontal="right" vertical="center"/>
      <protection hidden="1"/>
    </xf>
    <xf numFmtId="0" fontId="46" fillId="0" borderId="18" xfId="51" quotePrefix="1" applyNumberFormat="1" applyFont="1" applyFill="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shrinkToFit="1"/>
    </xf>
    <xf numFmtId="0" fontId="46" fillId="0" borderId="19" xfId="51" applyFont="1" applyFill="1" applyBorder="1" applyAlignment="1" applyProtection="1">
      <alignment vertical="center" wrapText="1" shrinkToFit="1"/>
    </xf>
    <xf numFmtId="0" fontId="85" fillId="24" borderId="20" xfId="51" quotePrefix="1" applyNumberFormat="1" applyFont="1" applyFill="1" applyBorder="1" applyAlignment="1" applyProtection="1">
      <alignment horizontal="center" vertical="center"/>
      <protection hidden="1"/>
    </xf>
    <xf numFmtId="0" fontId="85" fillId="24" borderId="22" xfId="51" quotePrefix="1" applyNumberFormat="1" applyFont="1" applyFill="1" applyBorder="1" applyAlignment="1" applyProtection="1">
      <alignment horizontal="center" vertical="center"/>
      <protection hidden="1"/>
    </xf>
    <xf numFmtId="0" fontId="85" fillId="24" borderId="21" xfId="51" applyFont="1" applyFill="1" applyBorder="1" applyAlignment="1" applyProtection="1">
      <alignment vertical="center" wrapText="1"/>
      <protection hidden="1"/>
    </xf>
    <xf numFmtId="0" fontId="46" fillId="0" borderId="30" xfId="51" applyFont="1" applyFill="1" applyBorder="1" applyAlignment="1" applyProtection="1">
      <alignment vertical="center" wrapText="1"/>
      <protection hidden="1"/>
    </xf>
    <xf numFmtId="0" fontId="3" fillId="0" borderId="0" xfId="52" applyFont="1" applyFill="1" applyBorder="1" applyAlignment="1" applyProtection="1">
      <alignment vertical="top" wrapText="1"/>
    </xf>
    <xf numFmtId="0" fontId="0" fillId="0" borderId="14" xfId="0" applyBorder="1" applyAlignment="1" applyProtection="1">
      <alignment vertical="center" wrapText="1"/>
    </xf>
    <xf numFmtId="0" fontId="0" fillId="0" borderId="0" xfId="0" applyBorder="1" applyProtection="1"/>
    <xf numFmtId="0" fontId="2" fillId="0" borderId="39" xfId="52" applyFont="1" applyFill="1" applyBorder="1" applyAlignment="1" applyProtection="1">
      <alignment vertical="top" wrapText="1"/>
    </xf>
    <xf numFmtId="0" fontId="1" fillId="0" borderId="0" xfId="52" applyFont="1" applyFill="1" applyBorder="1" applyAlignment="1" applyProtection="1">
      <alignment vertical="top" wrapText="1" readingOrder="1"/>
    </xf>
    <xf numFmtId="0" fontId="2" fillId="0" borderId="0" xfId="52" applyFont="1" applyFill="1" applyBorder="1" applyAlignment="1" applyProtection="1">
      <alignment vertical="top" wrapText="1" readingOrder="1"/>
    </xf>
    <xf numFmtId="0" fontId="4" fillId="0" borderId="0" xfId="0" applyFont="1" applyAlignment="1" applyProtection="1"/>
    <xf numFmtId="3" fontId="46" fillId="0" borderId="14" xfId="51" quotePrefix="1" applyNumberFormat="1" applyFont="1" applyFill="1" applyBorder="1" applyAlignment="1" applyProtection="1">
      <alignment horizontal="right" vertical="center" wrapText="1"/>
      <protection hidden="1"/>
    </xf>
    <xf numFmtId="3" fontId="46" fillId="0" borderId="31" xfId="51" quotePrefix="1" applyNumberFormat="1" applyFont="1" applyFill="1" applyBorder="1" applyAlignment="1" applyProtection="1">
      <alignment horizontal="right" vertical="center"/>
      <protection hidden="1"/>
    </xf>
    <xf numFmtId="3" fontId="46" fillId="0" borderId="18" xfId="51" quotePrefix="1" applyNumberFormat="1" applyFont="1" applyFill="1" applyBorder="1" applyAlignment="1" applyProtection="1">
      <alignment horizontal="right" vertical="center"/>
      <protection hidden="1"/>
    </xf>
    <xf numFmtId="3" fontId="46" fillId="29" borderId="14" xfId="51" quotePrefix="1" applyNumberFormat="1" applyFont="1" applyFill="1" applyBorder="1" applyAlignment="1" applyProtection="1">
      <alignment horizontal="right" vertical="center"/>
      <protection locked="0"/>
    </xf>
    <xf numFmtId="3" fontId="46" fillId="0" borderId="19" xfId="51" quotePrefix="1" applyNumberFormat="1" applyFont="1" applyFill="1" applyBorder="1" applyAlignment="1" applyProtection="1">
      <alignment horizontal="right" vertical="center" wrapText="1"/>
      <protection hidden="1"/>
    </xf>
    <xf numFmtId="3" fontId="46" fillId="0" borderId="24" xfId="51" quotePrefix="1" applyNumberFormat="1" applyFont="1" applyFill="1" applyBorder="1" applyAlignment="1" applyProtection="1">
      <alignment horizontal="right" vertical="center"/>
      <protection hidden="1"/>
    </xf>
    <xf numFmtId="3" fontId="92" fillId="29" borderId="18" xfId="51" quotePrefix="1" applyNumberFormat="1" applyFont="1" applyFill="1" applyBorder="1" applyAlignment="1" applyProtection="1">
      <alignment horizontal="right" vertical="center"/>
      <protection hidden="1"/>
    </xf>
    <xf numFmtId="3" fontId="46" fillId="29" borderId="18" xfId="51" quotePrefix="1" applyNumberFormat="1" applyFont="1" applyFill="1" applyBorder="1" applyAlignment="1" applyProtection="1">
      <alignment horizontal="right" vertical="center" wrapText="1"/>
      <protection hidden="1"/>
    </xf>
    <xf numFmtId="49" fontId="46" fillId="0" borderId="11" xfId="51" applyNumberFormat="1" applyFont="1" applyBorder="1" applyAlignment="1" applyProtection="1">
      <alignment horizontal="center" vertical="center"/>
      <protection hidden="1"/>
    </xf>
    <xf numFmtId="49" fontId="53" fillId="0" borderId="11" xfId="0" applyNumberFormat="1" applyFont="1" applyFill="1" applyBorder="1" applyAlignment="1" applyProtection="1">
      <alignment horizontal="center" vertical="center" wrapText="1"/>
      <protection hidden="1"/>
    </xf>
    <xf numFmtId="0" fontId="4" fillId="0" borderId="0" xfId="0" applyFont="1" applyAlignment="1" applyProtection="1">
      <alignment vertical="center" wrapText="1"/>
    </xf>
    <xf numFmtId="0" fontId="4" fillId="34" borderId="10" xfId="52" applyFont="1" applyFill="1" applyBorder="1" applyAlignment="1" applyProtection="1">
      <alignment vertical="center"/>
    </xf>
    <xf numFmtId="0" fontId="12" fillId="0" borderId="20" xfId="0" applyFont="1" applyFill="1" applyBorder="1" applyAlignment="1" applyProtection="1">
      <alignment horizontal="center" vertical="center" wrapText="1"/>
    </xf>
    <xf numFmtId="3" fontId="46" fillId="0" borderId="35" xfId="51" quotePrefix="1" applyNumberFormat="1" applyFont="1" applyFill="1" applyBorder="1" applyAlignment="1" applyProtection="1">
      <alignment horizontal="right" vertical="center"/>
      <protection hidden="1"/>
    </xf>
    <xf numFmtId="3" fontId="46" fillId="0" borderId="35" xfId="51" quotePrefix="1" applyNumberFormat="1" applyFont="1" applyBorder="1" applyAlignment="1" applyProtection="1">
      <alignment horizontal="right" vertical="center"/>
      <protection hidden="1"/>
    </xf>
    <xf numFmtId="0" fontId="85" fillId="33" borderId="27" xfId="51" applyFont="1" applyFill="1" applyBorder="1" applyAlignment="1" applyProtection="1">
      <alignment horizontal="center" vertical="center"/>
    </xf>
    <xf numFmtId="0" fontId="85" fillId="33" borderId="27" xfId="51" quotePrefix="1" applyNumberFormat="1" applyFont="1" applyFill="1" applyBorder="1" applyAlignment="1" applyProtection="1">
      <alignment horizontal="center" vertical="center"/>
    </xf>
    <xf numFmtId="0" fontId="12" fillId="33" borderId="25" xfId="0" applyFont="1" applyFill="1" applyBorder="1" applyAlignment="1" applyProtection="1">
      <alignment horizontal="left" vertical="center" wrapText="1"/>
      <protection hidden="1"/>
    </xf>
    <xf numFmtId="49" fontId="53" fillId="0" borderId="17" xfId="0" applyNumberFormat="1" applyFont="1" applyFill="1" applyBorder="1" applyAlignment="1" applyProtection="1">
      <alignment horizontal="center" vertical="center" wrapText="1"/>
      <protection hidden="1"/>
    </xf>
    <xf numFmtId="0" fontId="17" fillId="0" borderId="20" xfId="0" applyFont="1" applyFill="1" applyBorder="1" applyAlignment="1" applyProtection="1">
      <alignment horizontal="center" vertical="center" wrapText="1"/>
    </xf>
    <xf numFmtId="49" fontId="5" fillId="35" borderId="11" xfId="0" applyNumberFormat="1" applyFont="1" applyFill="1" applyBorder="1" applyAlignment="1" applyProtection="1">
      <alignment horizontal="center" vertical="center" wrapText="1"/>
      <protection locked="0"/>
    </xf>
    <xf numFmtId="0" fontId="5" fillId="29" borderId="11" xfId="0" applyNumberFormat="1" applyFont="1" applyFill="1" applyBorder="1" applyAlignment="1" applyProtection="1">
      <alignment horizontal="center" vertical="center" wrapText="1"/>
      <protection locked="0"/>
    </xf>
    <xf numFmtId="49" fontId="5" fillId="35" borderId="11" xfId="57" applyNumberFormat="1" applyFont="1" applyFill="1" applyBorder="1" applyAlignment="1" applyProtection="1">
      <alignment horizontal="center" vertical="center" wrapText="1"/>
      <protection locked="0"/>
    </xf>
    <xf numFmtId="0" fontId="71" fillId="0" borderId="12" xfId="0" applyFont="1" applyBorder="1" applyAlignment="1" applyProtection="1">
      <alignment vertical="center" wrapText="1"/>
      <protection locked="0"/>
    </xf>
    <xf numFmtId="3" fontId="17" fillId="0" borderId="34" xfId="0" applyNumberFormat="1" applyFont="1" applyFill="1" applyBorder="1" applyAlignment="1" applyProtection="1">
      <alignment horizontal="right" vertical="center" wrapText="1"/>
    </xf>
    <xf numFmtId="3" fontId="53" fillId="0" borderId="11" xfId="0" applyNumberFormat="1" applyFont="1" applyFill="1" applyBorder="1" applyAlignment="1" applyProtection="1">
      <alignment horizontal="right" vertical="center" wrapText="1"/>
      <protection hidden="1"/>
    </xf>
    <xf numFmtId="3" fontId="53" fillId="0" borderId="17" xfId="0" applyNumberFormat="1" applyFont="1" applyFill="1" applyBorder="1" applyAlignment="1" applyProtection="1">
      <alignment horizontal="right" vertical="center" wrapText="1"/>
      <protection hidden="1"/>
    </xf>
    <xf numFmtId="3" fontId="53" fillId="0" borderId="11" xfId="0" applyNumberFormat="1" applyFont="1" applyBorder="1" applyAlignment="1" applyProtection="1">
      <alignment vertical="center" wrapText="1"/>
      <protection hidden="1"/>
    </xf>
    <xf numFmtId="3" fontId="12" fillId="33" borderId="25" xfId="0" applyNumberFormat="1" applyFont="1" applyFill="1" applyBorder="1" applyAlignment="1" applyProtection="1">
      <alignment horizontal="right" vertical="center" wrapText="1"/>
      <protection hidden="1"/>
    </xf>
    <xf numFmtId="0" fontId="17" fillId="24" borderId="52" xfId="0" applyFont="1" applyFill="1" applyBorder="1" applyAlignment="1" applyProtection="1">
      <alignment horizontal="center" vertical="center" wrapText="1"/>
    </xf>
    <xf numFmtId="0" fontId="17" fillId="24" borderId="18" xfId="0" applyFont="1" applyFill="1" applyBorder="1" applyAlignment="1" applyProtection="1">
      <alignment horizontal="center" vertical="center" wrapText="1"/>
    </xf>
    <xf numFmtId="0" fontId="17" fillId="24" borderId="48" xfId="0" applyFont="1" applyFill="1" applyBorder="1" applyAlignment="1" applyProtection="1">
      <alignment horizontal="center" vertical="center" wrapText="1"/>
      <protection locked="0"/>
    </xf>
    <xf numFmtId="0" fontId="17" fillId="24" borderId="31" xfId="0" applyFont="1" applyFill="1" applyBorder="1" applyAlignment="1" applyProtection="1">
      <alignment horizontal="center" vertical="center" wrapText="1"/>
      <protection locked="0"/>
    </xf>
    <xf numFmtId="0" fontId="17" fillId="24" borderId="51" xfId="0" applyFont="1" applyFill="1" applyBorder="1" applyAlignment="1" applyProtection="1">
      <alignment horizontal="center" vertical="center" wrapText="1"/>
      <protection locked="0"/>
    </xf>
    <xf numFmtId="0" fontId="17" fillId="24" borderId="15" xfId="0" applyFont="1" applyFill="1" applyBorder="1" applyAlignment="1" applyProtection="1">
      <alignment horizontal="center" vertical="center" wrapText="1"/>
      <protection locked="0"/>
    </xf>
    <xf numFmtId="3" fontId="53" fillId="29" borderId="17" xfId="0" applyNumberFormat="1" applyFont="1" applyFill="1" applyBorder="1" applyAlignment="1" applyProtection="1">
      <alignment horizontal="right" vertical="center" wrapText="1"/>
      <protection hidden="1"/>
    </xf>
    <xf numFmtId="0" fontId="17" fillId="24" borderId="11" xfId="0" applyFont="1" applyFill="1" applyBorder="1" applyAlignment="1" applyProtection="1">
      <alignment horizontal="center" vertical="center" wrapText="1"/>
      <protection locked="0"/>
    </xf>
    <xf numFmtId="3" fontId="53" fillId="29" borderId="11" xfId="0" applyNumberFormat="1" applyFont="1" applyFill="1" applyBorder="1" applyAlignment="1" applyProtection="1">
      <alignment horizontal="right" vertical="center" wrapText="1"/>
      <protection hidden="1"/>
    </xf>
    <xf numFmtId="0" fontId="5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1" fillId="0" borderId="16" xfId="0" applyNumberFormat="1" applyFont="1" applyBorder="1" applyAlignment="1" applyProtection="1">
      <alignment vertical="center" wrapText="1"/>
      <protection hidden="1"/>
    </xf>
    <xf numFmtId="0" fontId="0" fillId="0" borderId="10" xfId="0" applyBorder="1" applyAlignment="1" applyProtection="1">
      <alignment vertical="center"/>
      <protection hidden="1"/>
    </xf>
    <xf numFmtId="0" fontId="0" fillId="0" borderId="14" xfId="0" applyBorder="1" applyAlignment="1" applyProtection="1">
      <alignment vertical="center"/>
      <protection hidden="1"/>
    </xf>
    <xf numFmtId="0" fontId="1" fillId="0" borderId="1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6" fillId="24" borderId="16" xfId="0" applyFont="1" applyFill="1" applyBorder="1" applyAlignment="1" applyProtection="1">
      <alignment horizontal="left" vertical="center" wrapText="1"/>
      <protection locked="0"/>
    </xf>
    <xf numFmtId="0" fontId="16" fillId="24" borderId="10" xfId="0" applyFont="1" applyFill="1" applyBorder="1" applyAlignment="1" applyProtection="1">
      <alignment horizontal="left" vertical="center" wrapText="1"/>
      <protection locked="0"/>
    </xf>
    <xf numFmtId="0" fontId="16" fillId="24" borderId="14" xfId="0" applyFont="1" applyFill="1" applyBorder="1" applyAlignment="1" applyProtection="1">
      <alignment horizontal="left" vertical="center" wrapText="1"/>
      <protection locked="0"/>
    </xf>
    <xf numFmtId="0" fontId="4" fillId="0" borderId="16"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16" fillId="24" borderId="51" xfId="0" applyFont="1" applyFill="1" applyBorder="1" applyAlignment="1" applyProtection="1">
      <alignment horizontal="left" vertical="center"/>
      <protection locked="0"/>
    </xf>
    <xf numFmtId="0" fontId="16" fillId="24" borderId="13" xfId="0" applyFont="1" applyFill="1" applyBorder="1" applyAlignment="1" applyProtection="1">
      <alignment horizontal="left" vertical="center"/>
      <protection locked="0"/>
    </xf>
    <xf numFmtId="0" fontId="16" fillId="24" borderId="15" xfId="0" applyFont="1" applyFill="1" applyBorder="1" applyAlignment="1" applyProtection="1">
      <alignment horizontal="left" vertical="center"/>
      <protection locked="0"/>
    </xf>
    <xf numFmtId="0" fontId="53" fillId="24" borderId="11" xfId="0" applyFont="1" applyFill="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3" fillId="0" borderId="11" xfId="0" applyFont="1" applyBorder="1" applyAlignment="1" applyProtection="1">
      <alignment horizontal="center" vertical="center" wrapText="1"/>
      <protection locked="0"/>
    </xf>
    <xf numFmtId="0" fontId="17" fillId="24" borderId="22" xfId="0" applyFont="1" applyFill="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49" fontId="53" fillId="0" borderId="11" xfId="0" applyNumberFormat="1" applyFont="1" applyFill="1" applyBorder="1" applyAlignment="1" applyProtection="1">
      <alignment horizontal="left" vertical="center" wrapText="1"/>
      <protection hidden="1"/>
    </xf>
    <xf numFmtId="0" fontId="17" fillId="24" borderId="53" xfId="0" applyFont="1" applyFill="1" applyBorder="1" applyAlignment="1" applyProtection="1">
      <alignment horizontal="center" vertical="center" wrapText="1"/>
    </xf>
    <xf numFmtId="0" fontId="17" fillId="24" borderId="16" xfId="0" applyFont="1" applyFill="1" applyBorder="1" applyAlignment="1" applyProtection="1">
      <alignment horizontal="center" vertical="center" wrapText="1"/>
    </xf>
    <xf numFmtId="0" fontId="48" fillId="0" borderId="16" xfId="0" applyFont="1" applyFill="1" applyBorder="1" applyAlignment="1" applyProtection="1">
      <alignment vertical="center"/>
      <protection locked="0"/>
    </xf>
    <xf numFmtId="0" fontId="48" fillId="0" borderId="10" xfId="0" applyFont="1" applyFill="1" applyBorder="1" applyAlignment="1" applyProtection="1">
      <alignment vertical="center"/>
      <protection locked="0"/>
    </xf>
    <xf numFmtId="0" fontId="16" fillId="24" borderId="16" xfId="0" applyFont="1" applyFill="1" applyBorder="1" applyAlignment="1" applyProtection="1">
      <alignment horizontal="left" vertical="center"/>
      <protection locked="0"/>
    </xf>
    <xf numFmtId="0" fontId="16" fillId="24" borderId="10" xfId="0" applyFont="1" applyFill="1" applyBorder="1" applyAlignment="1" applyProtection="1">
      <alignment horizontal="left" vertical="center"/>
      <protection locked="0"/>
    </xf>
    <xf numFmtId="0" fontId="16" fillId="24" borderId="14" xfId="0" applyFont="1" applyFill="1" applyBorder="1" applyAlignment="1" applyProtection="1">
      <alignment horizontal="left" vertical="center"/>
      <protection locked="0"/>
    </xf>
    <xf numFmtId="0" fontId="16" fillId="24" borderId="11"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53" fillId="0" borderId="11" xfId="0" applyFont="1" applyBorder="1" applyAlignment="1" applyProtection="1">
      <alignment horizontal="left" vertical="center"/>
      <protection locked="0"/>
    </xf>
    <xf numFmtId="0" fontId="5" fillId="0" borderId="11"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3" fillId="0" borderId="31" xfId="0" applyFont="1" applyBorder="1" applyAlignment="1" applyProtection="1">
      <alignment horizontal="center" vertical="center" wrapText="1"/>
      <protection locked="0"/>
    </xf>
    <xf numFmtId="0" fontId="53" fillId="0" borderId="49" xfId="0" applyFont="1" applyBorder="1" applyAlignment="1" applyProtection="1">
      <alignment horizontal="center" vertical="center" wrapText="1"/>
      <protection locked="0"/>
    </xf>
    <xf numFmtId="0" fontId="53" fillId="0" borderId="50"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17" fillId="24" borderId="39" xfId="0"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left" vertical="center" wrapText="1"/>
      <protection hidden="1"/>
    </xf>
    <xf numFmtId="0" fontId="17" fillId="24" borderId="42" xfId="0" applyFont="1" applyFill="1" applyBorder="1" applyAlignment="1" applyProtection="1">
      <alignment horizontal="center" vertical="center" wrapText="1"/>
    </xf>
    <xf numFmtId="0" fontId="17" fillId="24" borderId="11" xfId="0" applyFont="1" applyFill="1" applyBorder="1" applyAlignment="1" applyProtection="1">
      <alignment horizontal="center" vertical="center" wrapText="1"/>
    </xf>
    <xf numFmtId="0" fontId="12" fillId="33" borderId="25" xfId="0" applyFont="1" applyFill="1" applyBorder="1" applyAlignment="1" applyProtection="1">
      <alignment horizontal="center" vertical="center" wrapText="1"/>
      <protection hidden="1"/>
    </xf>
    <xf numFmtId="3" fontId="5" fillId="0" borderId="11" xfId="0" applyNumberFormat="1" applyFont="1" applyFill="1" applyBorder="1" applyAlignment="1" applyProtection="1">
      <alignment horizontal="right" vertical="center" wrapText="1"/>
      <protection hidden="1"/>
    </xf>
    <xf numFmtId="0" fontId="17" fillId="24" borderId="47" xfId="0" applyFont="1" applyFill="1" applyBorder="1" applyAlignment="1" applyProtection="1">
      <alignment horizontal="center" vertical="center" wrapText="1"/>
      <protection locked="0"/>
    </xf>
    <xf numFmtId="0" fontId="17" fillId="24" borderId="41" xfId="0" applyFont="1" applyFill="1" applyBorder="1" applyAlignment="1" applyProtection="1">
      <alignment horizontal="center" vertical="center" wrapText="1"/>
      <protection locked="0"/>
    </xf>
    <xf numFmtId="0" fontId="53" fillId="0" borderId="11" xfId="0" applyFont="1" applyBorder="1" applyAlignment="1" applyProtection="1">
      <alignment horizontal="left" vertical="center" wrapText="1"/>
      <protection locked="0"/>
    </xf>
    <xf numFmtId="3" fontId="53" fillId="0" borderId="11" xfId="0" applyNumberFormat="1" applyFont="1" applyBorder="1" applyAlignment="1" applyProtection="1">
      <alignment horizontal="right" vertical="center"/>
      <protection hidden="1"/>
    </xf>
    <xf numFmtId="3" fontId="53" fillId="0" borderId="17" xfId="0" applyNumberFormat="1" applyFont="1" applyBorder="1" applyAlignment="1" applyProtection="1">
      <alignment horizontal="right" vertical="center"/>
      <protection hidden="1"/>
    </xf>
    <xf numFmtId="0" fontId="17" fillId="0" borderId="11" xfId="0" applyFont="1" applyFill="1" applyBorder="1" applyAlignment="1" applyProtection="1">
      <alignment horizontal="center" vertical="center" wrapText="1"/>
    </xf>
    <xf numFmtId="0" fontId="17" fillId="24" borderId="40" xfId="0" applyFont="1" applyFill="1" applyBorder="1" applyAlignment="1" applyProtection="1">
      <alignment horizontal="center" vertical="center" wrapText="1"/>
    </xf>
    <xf numFmtId="0" fontId="17" fillId="24" borderId="41" xfId="0" applyFont="1" applyFill="1" applyBorder="1" applyAlignment="1" applyProtection="1">
      <alignment horizontal="center" vertical="center" wrapText="1"/>
    </xf>
    <xf numFmtId="3" fontId="53" fillId="0" borderId="11" xfId="0" applyNumberFormat="1" applyFont="1" applyBorder="1" applyAlignment="1" applyProtection="1">
      <alignment horizontal="right" vertical="center" wrapText="1"/>
      <protection hidden="1"/>
    </xf>
    <xf numFmtId="3" fontId="53" fillId="0" borderId="17" xfId="0" applyNumberFormat="1" applyFont="1" applyBorder="1" applyAlignment="1" applyProtection="1">
      <alignment vertical="center" wrapText="1"/>
      <protection hidden="1"/>
    </xf>
    <xf numFmtId="0" fontId="53" fillId="0" borderId="11" xfId="0" applyFont="1" applyFill="1" applyBorder="1" applyAlignment="1" applyProtection="1">
      <alignment horizontal="left" vertical="center" wrapText="1"/>
      <protection hidden="1"/>
    </xf>
    <xf numFmtId="0" fontId="53" fillId="0" borderId="19" xfId="0" applyFont="1" applyFill="1" applyBorder="1" applyAlignment="1" applyProtection="1">
      <alignment horizontal="left" vertical="center" wrapText="1"/>
      <protection hidden="1"/>
    </xf>
    <xf numFmtId="0" fontId="76" fillId="0" borderId="44" xfId="0" applyFont="1" applyBorder="1" applyAlignment="1" applyProtection="1">
      <alignment horizontal="center" vertical="center" wrapText="1"/>
      <protection locked="0"/>
    </xf>
    <xf numFmtId="0" fontId="53" fillId="0" borderId="45"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17" fillId="24" borderId="40" xfId="0" applyFont="1" applyFill="1" applyBorder="1" applyAlignment="1" applyProtection="1">
      <alignment horizontal="center" vertical="center" wrapText="1"/>
      <protection locked="0"/>
    </xf>
    <xf numFmtId="0" fontId="17" fillId="24" borderId="43" xfId="0" applyFont="1" applyFill="1" applyBorder="1" applyAlignment="1" applyProtection="1">
      <alignment horizontal="center" vertical="center" wrapText="1"/>
    </xf>
    <xf numFmtId="0" fontId="17" fillId="24" borderId="19" xfId="0" applyFont="1" applyFill="1" applyBorder="1" applyAlignment="1" applyProtection="1">
      <alignment horizontal="center" vertical="center" wrapText="1"/>
    </xf>
    <xf numFmtId="0" fontId="0" fillId="0" borderId="0" xfId="0" applyFont="1" applyAlignment="1" applyProtection="1">
      <alignment horizontal="center" vertical="center" wrapText="1"/>
      <protection locked="0"/>
    </xf>
    <xf numFmtId="0" fontId="76" fillId="0" borderId="16" xfId="0" applyFont="1" applyFill="1" applyBorder="1" applyAlignment="1" applyProtection="1">
      <alignment horizontal="center" vertical="center" wrapText="1"/>
    </xf>
    <xf numFmtId="0" fontId="76" fillId="0" borderId="10" xfId="0" applyFont="1" applyFill="1" applyBorder="1" applyAlignment="1" applyProtection="1">
      <alignment horizontal="center" vertical="center" wrapText="1"/>
    </xf>
    <xf numFmtId="0" fontId="76" fillId="0" borderId="14"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2" fillId="24" borderId="32" xfId="0" applyFont="1" applyFill="1" applyBorder="1" applyAlignment="1" applyProtection="1">
      <alignment horizontal="center" vertical="center" wrapText="1"/>
      <protection hidden="1"/>
    </xf>
    <xf numFmtId="0" fontId="12" fillId="24" borderId="28" xfId="0" applyFont="1" applyFill="1" applyBorder="1" applyAlignment="1" applyProtection="1">
      <alignment horizontal="center" vertical="center" wrapText="1"/>
      <protection hidden="1"/>
    </xf>
    <xf numFmtId="0" fontId="53" fillId="0" borderId="17" xfId="0" applyFont="1" applyFill="1" applyBorder="1" applyAlignment="1" applyProtection="1">
      <alignment horizontal="left" vertical="center" wrapText="1"/>
      <protection hidden="1"/>
    </xf>
    <xf numFmtId="0" fontId="53" fillId="0" borderId="24" xfId="0" applyFont="1" applyFill="1" applyBorder="1" applyAlignment="1" applyProtection="1">
      <alignment horizontal="left" vertical="center" wrapText="1"/>
      <protection hidden="1"/>
    </xf>
    <xf numFmtId="49" fontId="46" fillId="0" borderId="11" xfId="51" applyNumberFormat="1" applyFont="1" applyBorder="1" applyAlignment="1" applyProtection="1">
      <alignment horizontal="left" vertical="center"/>
      <protection hidden="1"/>
    </xf>
    <xf numFmtId="3" fontId="5" fillId="29" borderId="11" xfId="0" applyNumberFormat="1" applyFont="1" applyFill="1" applyBorder="1" applyAlignment="1" applyProtection="1">
      <alignment horizontal="right" vertical="center" wrapText="1"/>
      <protection hidden="1"/>
    </xf>
    <xf numFmtId="3" fontId="5" fillId="0" borderId="11" xfId="0" applyNumberFormat="1" applyFont="1" applyBorder="1" applyAlignment="1" applyProtection="1">
      <alignment horizontal="right" vertical="center"/>
      <protection hidden="1"/>
    </xf>
    <xf numFmtId="0" fontId="17" fillId="0" borderId="11" xfId="0" applyFont="1" applyFill="1" applyBorder="1" applyAlignment="1" applyProtection="1">
      <alignment horizontal="center" vertical="center" wrapText="1"/>
      <protection hidden="1"/>
    </xf>
    <xf numFmtId="3" fontId="5" fillId="0" borderId="11" xfId="0" applyNumberFormat="1" applyFont="1" applyBorder="1" applyAlignment="1" applyProtection="1">
      <alignment horizontal="right" vertical="center" wrapText="1"/>
      <protection hidden="1"/>
    </xf>
    <xf numFmtId="3" fontId="53" fillId="29" borderId="11" xfId="0" applyNumberFormat="1" applyFont="1" applyFill="1" applyBorder="1" applyAlignment="1" applyProtection="1">
      <alignment horizontal="right" vertical="center" wrapText="1"/>
      <protection locked="0"/>
    </xf>
    <xf numFmtId="3" fontId="53" fillId="0" borderId="11" xfId="0" applyNumberFormat="1" applyFont="1" applyFill="1" applyBorder="1" applyAlignment="1" applyProtection="1">
      <alignment horizontal="right" vertical="center" wrapText="1"/>
      <protection locked="0"/>
    </xf>
    <xf numFmtId="3" fontId="53" fillId="29" borderId="17" xfId="0" applyNumberFormat="1" applyFont="1" applyFill="1" applyBorder="1" applyAlignment="1" applyProtection="1">
      <alignment horizontal="right" vertical="center" wrapText="1"/>
      <protection locked="0"/>
    </xf>
    <xf numFmtId="3" fontId="53" fillId="0" borderId="17" xfId="0" applyNumberFormat="1" applyFont="1" applyFill="1" applyBorder="1" applyAlignment="1" applyProtection="1">
      <alignment horizontal="right" vertical="center" wrapText="1"/>
      <protection locked="0"/>
    </xf>
    <xf numFmtId="3" fontId="53" fillId="0" borderId="17" xfId="0" applyNumberFormat="1" applyFont="1" applyBorder="1" applyAlignment="1" applyProtection="1">
      <alignment horizontal="right" vertical="center"/>
      <protection locked="0"/>
    </xf>
    <xf numFmtId="0" fontId="51" fillId="24" borderId="11" xfId="0" applyFont="1" applyFill="1" applyBorder="1" applyAlignment="1" applyProtection="1">
      <alignment horizontal="left" vertical="center" wrapText="1"/>
    </xf>
    <xf numFmtId="0" fontId="16" fillId="24" borderId="11" xfId="0" applyFont="1" applyFill="1" applyBorder="1" applyAlignment="1" applyProtection="1">
      <alignment horizontal="left" vertical="center" wrapText="1"/>
    </xf>
    <xf numFmtId="0" fontId="3" fillId="0" borderId="11" xfId="0" applyFont="1" applyBorder="1" applyAlignment="1" applyProtection="1">
      <alignment horizontal="left" vertical="center" wrapText="1"/>
      <protection locked="0"/>
    </xf>
    <xf numFmtId="0" fontId="49" fillId="0" borderId="11" xfId="0" applyFont="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16" fillId="24" borderId="11" xfId="0" applyFont="1" applyFill="1" applyBorder="1" applyAlignment="1" applyProtection="1">
      <alignment horizontal="left" vertical="center"/>
    </xf>
    <xf numFmtId="0" fontId="48" fillId="0" borderId="13" xfId="0" applyFont="1" applyFill="1" applyBorder="1" applyAlignment="1" applyProtection="1">
      <alignment horizontal="left" vertical="center"/>
      <protection locked="0"/>
    </xf>
    <xf numFmtId="0" fontId="59" fillId="24" borderId="11" xfId="0"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3" fillId="0" borderId="16" xfId="0" applyFont="1" applyBorder="1" applyAlignment="1" applyProtection="1">
      <alignment horizontal="left" vertical="center" wrapText="1"/>
      <protection locked="0"/>
    </xf>
    <xf numFmtId="0" fontId="53" fillId="0" borderId="10"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4" fillId="0" borderId="16"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0" fillId="0" borderId="48" xfId="0"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wrapText="1"/>
      <protection locked="0"/>
    </xf>
    <xf numFmtId="0" fontId="53" fillId="0" borderId="39" xfId="0" applyFont="1" applyFill="1" applyBorder="1" applyAlignment="1" applyProtection="1">
      <alignment horizontal="center" vertical="center" wrapText="1"/>
      <protection locked="0"/>
    </xf>
    <xf numFmtId="0" fontId="53" fillId="0" borderId="49" xfId="0"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51" xfId="0" applyFont="1" applyFill="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76" fillId="0" borderId="44" xfId="0" applyFont="1" applyBorder="1" applyAlignment="1" applyProtection="1">
      <alignment horizontal="center" vertical="center" wrapText="1"/>
    </xf>
    <xf numFmtId="0" fontId="53" fillId="0" borderId="45" xfId="0" applyFont="1" applyBorder="1" applyAlignment="1" applyProtection="1">
      <alignment horizontal="center" vertical="center" wrapText="1"/>
    </xf>
    <xf numFmtId="0" fontId="53" fillId="0" borderId="46" xfId="0" applyFont="1" applyBorder="1" applyAlignment="1" applyProtection="1">
      <alignment horizontal="center" vertical="center" wrapText="1"/>
    </xf>
    <xf numFmtId="3" fontId="53" fillId="0" borderId="11" xfId="0" applyNumberFormat="1" applyFont="1" applyBorder="1" applyAlignment="1" applyProtection="1">
      <alignment horizontal="right" vertical="center"/>
      <protection locked="0"/>
    </xf>
    <xf numFmtId="0" fontId="74" fillId="0" borderId="0" xfId="0" applyFont="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49" fontId="77" fillId="0" borderId="0" xfId="0" applyNumberFormat="1" applyFont="1" applyFill="1" applyBorder="1" applyAlignment="1" applyProtection="1">
      <alignment horizontal="center" vertical="top"/>
    </xf>
    <xf numFmtId="0" fontId="77" fillId="0" borderId="0" xfId="0" applyFont="1" applyFill="1" applyBorder="1" applyAlignment="1" applyProtection="1">
      <alignment horizontal="center"/>
    </xf>
    <xf numFmtId="0" fontId="3" fillId="0" borderId="51" xfId="52" applyFont="1" applyBorder="1" applyAlignment="1" applyProtection="1">
      <alignment horizontal="left" vertical="center" wrapText="1"/>
    </xf>
    <xf numFmtId="0" fontId="3" fillId="0" borderId="13" xfId="52" applyBorder="1" applyAlignment="1" applyProtection="1">
      <alignment horizontal="left" vertical="center" wrapText="1"/>
    </xf>
    <xf numFmtId="0" fontId="3" fillId="0" borderId="15" xfId="52" applyBorder="1" applyAlignment="1" applyProtection="1">
      <alignment horizontal="left" vertical="center" wrapText="1"/>
    </xf>
    <xf numFmtId="0" fontId="21" fillId="24" borderId="11" xfId="52" applyFont="1" applyFill="1" applyBorder="1" applyAlignment="1" applyProtection="1">
      <alignment horizontal="center" vertical="center" wrapText="1"/>
    </xf>
    <xf numFmtId="0" fontId="4" fillId="0" borderId="48" xfId="52" applyFont="1" applyFill="1" applyBorder="1" applyAlignment="1" applyProtection="1">
      <alignment horizontal="left" vertical="center" wrapText="1"/>
    </xf>
    <xf numFmtId="0" fontId="4" fillId="0" borderId="39" xfId="52" applyFont="1" applyFill="1" applyBorder="1" applyAlignment="1" applyProtection="1">
      <alignment horizontal="left" vertical="center" wrapText="1"/>
    </xf>
    <xf numFmtId="0" fontId="4" fillId="0" borderId="31" xfId="52" applyFont="1" applyFill="1" applyBorder="1" applyAlignment="1" applyProtection="1">
      <alignment horizontal="left" vertical="center" wrapText="1"/>
    </xf>
    <xf numFmtId="0" fontId="4" fillId="0" borderId="22" xfId="52" applyFont="1" applyFill="1" applyBorder="1" applyAlignment="1" applyProtection="1">
      <alignment horizontal="left" vertical="top" wrapText="1"/>
    </xf>
    <xf numFmtId="0" fontId="3" fillId="34" borderId="16" xfId="52" applyFont="1" applyFill="1" applyBorder="1" applyAlignment="1" applyProtection="1">
      <alignment horizontal="left" vertical="top" wrapText="1"/>
    </xf>
    <xf numFmtId="0" fontId="3" fillId="34" borderId="10" xfId="52" applyFont="1" applyFill="1" applyBorder="1" applyAlignment="1" applyProtection="1">
      <alignment horizontal="left" vertical="top" wrapText="1"/>
    </xf>
    <xf numFmtId="0" fontId="3" fillId="34" borderId="14" xfId="52" applyFont="1" applyFill="1" applyBorder="1" applyAlignment="1" applyProtection="1">
      <alignment horizontal="left" vertical="top" wrapText="1"/>
    </xf>
    <xf numFmtId="0" fontId="2" fillId="0" borderId="16" xfId="52" applyFont="1" applyFill="1" applyBorder="1" applyAlignment="1" applyProtection="1">
      <alignment horizontal="left" vertical="top" wrapText="1"/>
    </xf>
    <xf numFmtId="0" fontId="2" fillId="0" borderId="10" xfId="52" applyFont="1" applyFill="1" applyBorder="1" applyAlignment="1" applyProtection="1">
      <alignment horizontal="left" vertical="top" wrapText="1"/>
    </xf>
    <xf numFmtId="0" fontId="2" fillId="0" borderId="14" xfId="52" applyFont="1" applyFill="1" applyBorder="1" applyAlignment="1" applyProtection="1">
      <alignment horizontal="left" vertical="top" wrapText="1"/>
    </xf>
    <xf numFmtId="0" fontId="48" fillId="0" borderId="48" xfId="52" applyFont="1" applyBorder="1" applyAlignment="1" applyProtection="1">
      <alignment horizontal="left" vertical="center" wrapText="1"/>
    </xf>
    <xf numFmtId="0" fontId="48" fillId="0" borderId="39" xfId="52" applyFont="1" applyBorder="1" applyAlignment="1" applyProtection="1">
      <alignment horizontal="left" vertical="center" wrapText="1"/>
    </xf>
    <xf numFmtId="0" fontId="48" fillId="0" borderId="31" xfId="52" applyFont="1" applyBorder="1" applyAlignment="1" applyProtection="1">
      <alignment horizontal="left" vertical="center" wrapText="1"/>
    </xf>
    <xf numFmtId="0" fontId="21" fillId="24" borderId="16" xfId="52" applyFont="1" applyFill="1" applyBorder="1" applyAlignment="1" applyProtection="1">
      <alignment horizontal="left" vertical="center"/>
    </xf>
    <xf numFmtId="0" fontId="21" fillId="24" borderId="10" xfId="52" applyFont="1" applyFill="1" applyBorder="1" applyAlignment="1" applyProtection="1">
      <alignment horizontal="left" vertical="center"/>
    </xf>
    <xf numFmtId="0" fontId="21" fillId="24" borderId="14" xfId="52" applyFont="1" applyFill="1" applyBorder="1" applyAlignment="1" applyProtection="1">
      <alignment horizontal="left" vertical="center"/>
    </xf>
    <xf numFmtId="0" fontId="2" fillId="0" borderId="49" xfId="52" applyFont="1" applyFill="1" applyBorder="1" applyAlignment="1" applyProtection="1">
      <alignment horizontal="center" vertical="top"/>
    </xf>
    <xf numFmtId="0" fontId="2" fillId="0" borderId="0" xfId="52" applyFont="1" applyFill="1" applyBorder="1" applyAlignment="1" applyProtection="1">
      <alignment horizontal="center" vertical="top"/>
    </xf>
    <xf numFmtId="0" fontId="2" fillId="0" borderId="50" xfId="52" applyFont="1" applyFill="1" applyBorder="1" applyAlignment="1" applyProtection="1">
      <alignment horizontal="center" vertical="top"/>
    </xf>
    <xf numFmtId="0" fontId="3" fillId="0" borderId="51" xfId="52" applyFont="1" applyFill="1" applyBorder="1" applyAlignment="1" applyProtection="1">
      <alignment vertical="top" wrapText="1"/>
    </xf>
    <xf numFmtId="0" fontId="3" fillId="0" borderId="13" xfId="52" applyFont="1" applyFill="1" applyBorder="1" applyAlignment="1" applyProtection="1">
      <alignment vertical="top" wrapText="1"/>
    </xf>
    <xf numFmtId="0" fontId="3" fillId="0" borderId="15" xfId="52" applyFont="1" applyFill="1" applyBorder="1" applyAlignment="1" applyProtection="1">
      <alignment vertical="top" wrapText="1"/>
    </xf>
    <xf numFmtId="0" fontId="3" fillId="0" borderId="49" xfId="57" applyNumberFormat="1" applyFont="1" applyBorder="1" applyAlignment="1" applyProtection="1">
      <alignment horizontal="left" vertical="center" wrapText="1"/>
    </xf>
    <xf numFmtId="0" fontId="91" fillId="0" borderId="0" xfId="57" applyNumberFormat="1" applyFont="1" applyBorder="1" applyAlignment="1" applyProtection="1">
      <alignment horizontal="left" vertical="center" wrapText="1"/>
    </xf>
    <xf numFmtId="0" fontId="91" fillId="0" borderId="50" xfId="57" applyNumberFormat="1" applyFont="1" applyBorder="1" applyAlignment="1" applyProtection="1">
      <alignment horizontal="left" vertical="center" wrapText="1"/>
    </xf>
    <xf numFmtId="0" fontId="4" fillId="0" borderId="4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0" xfId="0" applyFont="1" applyBorder="1" applyAlignment="1" applyProtection="1">
      <alignment horizontal="left" vertical="center" wrapText="1"/>
    </xf>
    <xf numFmtId="0" fontId="3" fillId="0" borderId="16" xfId="52" applyFont="1" applyFill="1" applyBorder="1" applyAlignment="1" applyProtection="1">
      <alignment horizontal="left" vertical="top" wrapText="1"/>
    </xf>
    <xf numFmtId="0" fontId="3" fillId="0" borderId="10" xfId="52" applyFont="1" applyFill="1" applyBorder="1" applyAlignment="1" applyProtection="1">
      <alignment horizontal="left" vertical="top" wrapText="1"/>
    </xf>
    <xf numFmtId="0" fontId="3" fillId="0" borderId="14" xfId="52" applyFont="1" applyFill="1" applyBorder="1" applyAlignment="1" applyProtection="1">
      <alignment horizontal="left" vertical="top" wrapText="1"/>
    </xf>
    <xf numFmtId="0" fontId="90" fillId="0" borderId="0" xfId="0" applyFont="1" applyAlignment="1" applyProtection="1">
      <alignment horizontal="center"/>
    </xf>
    <xf numFmtId="0" fontId="82" fillId="0" borderId="0" xfId="0" applyFont="1" applyAlignment="1" applyProtection="1">
      <alignment horizontal="left" vertical="center" wrapText="1"/>
    </xf>
    <xf numFmtId="0" fontId="3" fillId="0" borderId="11" xfId="52" applyFont="1" applyBorder="1" applyAlignment="1" applyProtection="1">
      <alignment horizontal="left" vertical="top" wrapText="1"/>
    </xf>
    <xf numFmtId="0" fontId="3" fillId="0" borderId="11" xfId="52" applyBorder="1" applyAlignment="1" applyProtection="1">
      <alignment horizontal="left" vertical="top" wrapText="1"/>
    </xf>
    <xf numFmtId="0" fontId="48" fillId="0" borderId="11" xfId="52" applyFont="1" applyBorder="1" applyAlignment="1" applyProtection="1">
      <alignment horizontal="left" vertical="top" wrapText="1"/>
    </xf>
    <xf numFmtId="0" fontId="21" fillId="24" borderId="11" xfId="52" applyFont="1" applyFill="1" applyBorder="1" applyAlignment="1" applyProtection="1">
      <alignment horizontal="left" vertical="center" wrapText="1"/>
    </xf>
    <xf numFmtId="0" fontId="4" fillId="0" borderId="17" xfId="52" applyFont="1" applyBorder="1" applyAlignment="1" applyProtection="1">
      <alignment horizontal="left" vertical="top" wrapText="1"/>
    </xf>
    <xf numFmtId="0" fontId="90" fillId="0" borderId="0" xfId="0" applyFont="1" applyAlignment="1" applyProtection="1">
      <alignment horizontal="center" vertical="center"/>
    </xf>
    <xf numFmtId="0" fontId="4" fillId="24" borderId="17" xfId="52" applyFont="1" applyFill="1" applyBorder="1" applyAlignment="1" applyProtection="1">
      <alignment horizontal="center" vertical="center"/>
    </xf>
    <xf numFmtId="0" fontId="4" fillId="24" borderId="54" xfId="52" applyFont="1" applyFill="1" applyBorder="1" applyAlignment="1" applyProtection="1">
      <alignment horizontal="center" vertical="center"/>
    </xf>
    <xf numFmtId="0" fontId="4" fillId="24" borderId="22" xfId="52" applyFont="1" applyFill="1" applyBorder="1" applyAlignment="1" applyProtection="1">
      <alignment horizontal="center" vertical="center"/>
    </xf>
    <xf numFmtId="0" fontId="0" fillId="0" borderId="4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0" xfId="0" applyBorder="1" applyAlignment="1" applyProtection="1">
      <alignment horizontal="left" vertical="center" wrapText="1"/>
    </xf>
    <xf numFmtId="0" fontId="0" fillId="0" borderId="49" xfId="0" applyBorder="1" applyAlignment="1" applyProtection="1">
      <alignment horizontal="left" wrapText="1"/>
    </xf>
    <xf numFmtId="0" fontId="0" fillId="0" borderId="0" xfId="0" applyBorder="1" applyAlignment="1" applyProtection="1">
      <alignment horizontal="left" wrapText="1"/>
    </xf>
    <xf numFmtId="0" fontId="0" fillId="0" borderId="50" xfId="0" applyBorder="1" applyAlignment="1" applyProtection="1">
      <alignment horizontal="left" wrapText="1"/>
    </xf>
    <xf numFmtId="0" fontId="3" fillId="34" borderId="49" xfId="52" applyFont="1" applyFill="1" applyBorder="1" applyAlignment="1" applyProtection="1">
      <alignment horizontal="left" vertical="top" wrapText="1"/>
    </xf>
    <xf numFmtId="0" fontId="3" fillId="34" borderId="0" xfId="52" applyFont="1" applyFill="1" applyBorder="1" applyAlignment="1" applyProtection="1">
      <alignment horizontal="left" vertical="top" wrapText="1"/>
    </xf>
    <xf numFmtId="0" fontId="3" fillId="34" borderId="50" xfId="52" applyFont="1" applyFill="1" applyBorder="1" applyAlignment="1" applyProtection="1">
      <alignment horizontal="left" vertical="top" wrapText="1"/>
    </xf>
    <xf numFmtId="0" fontId="4" fillId="0" borderId="48" xfId="52" applyFont="1" applyBorder="1" applyAlignment="1" applyProtection="1">
      <alignment horizontal="left" vertical="center" wrapText="1"/>
    </xf>
    <xf numFmtId="0" fontId="4" fillId="0" borderId="39" xfId="52" applyFont="1" applyBorder="1" applyAlignment="1" applyProtection="1">
      <alignment horizontal="left" vertical="center" wrapText="1"/>
    </xf>
    <xf numFmtId="0" fontId="4" fillId="0" borderId="31" xfId="52" applyFont="1" applyBorder="1" applyAlignment="1" applyProtection="1">
      <alignment horizontal="left" vertical="center" wrapText="1"/>
    </xf>
    <xf numFmtId="0" fontId="4" fillId="0" borderId="51" xfId="52" applyFont="1" applyBorder="1" applyAlignment="1" applyProtection="1">
      <alignment horizontal="left" vertical="center" wrapText="1"/>
    </xf>
    <xf numFmtId="0" fontId="4" fillId="0" borderId="13" xfId="52" applyFont="1" applyBorder="1" applyAlignment="1" applyProtection="1">
      <alignment horizontal="left" vertical="center" wrapText="1"/>
    </xf>
    <xf numFmtId="0" fontId="4" fillId="0" borderId="15" xfId="52" applyFont="1" applyBorder="1" applyAlignment="1" applyProtection="1">
      <alignment horizontal="left" vertical="center" wrapText="1"/>
    </xf>
    <xf numFmtId="0" fontId="3" fillId="0" borderId="54" xfId="52" applyFont="1" applyFill="1" applyBorder="1" applyAlignment="1" applyProtection="1">
      <alignment horizontal="left" vertical="top" wrapText="1"/>
    </xf>
    <xf numFmtId="0" fontId="3" fillId="0" borderId="54" xfId="52" applyFill="1" applyBorder="1" applyAlignment="1" applyProtection="1">
      <alignment horizontal="left" vertical="top" wrapText="1"/>
    </xf>
    <xf numFmtId="0" fontId="0" fillId="0" borderId="0" xfId="0" applyFont="1" applyFill="1" applyBorder="1" applyAlignment="1" applyProtection="1">
      <alignment horizontal="center"/>
    </xf>
    <xf numFmtId="0" fontId="4" fillId="24" borderId="17" xfId="0" applyFont="1" applyFill="1" applyBorder="1" applyAlignment="1" applyProtection="1">
      <alignment horizontal="center" vertical="center"/>
    </xf>
    <xf numFmtId="0" fontId="4" fillId="24" borderId="22" xfId="0" applyFont="1" applyFill="1" applyBorder="1" applyAlignment="1" applyProtection="1">
      <alignment horizontal="center" vertical="center"/>
    </xf>
    <xf numFmtId="0" fontId="4" fillId="24" borderId="14" xfId="52" applyFont="1" applyFill="1" applyBorder="1" applyAlignment="1" applyProtection="1">
      <alignment horizontal="center" vertical="center"/>
    </xf>
    <xf numFmtId="0" fontId="3" fillId="0" borderId="49" xfId="52" applyFont="1" applyFill="1" applyBorder="1" applyAlignment="1" applyProtection="1">
      <alignment horizontal="left" vertical="top" wrapText="1"/>
    </xf>
    <xf numFmtId="0" fontId="3" fillId="0" borderId="0" xfId="52" applyFont="1" applyFill="1" applyBorder="1" applyAlignment="1" applyProtection="1">
      <alignment horizontal="left" vertical="top" wrapText="1"/>
    </xf>
    <xf numFmtId="0" fontId="3" fillId="0" borderId="50" xfId="52" applyFont="1" applyFill="1" applyBorder="1" applyAlignment="1" applyProtection="1">
      <alignment horizontal="left" vertical="top" wrapText="1"/>
    </xf>
    <xf numFmtId="0" fontId="3" fillId="0" borderId="11" xfId="52" applyFont="1" applyFill="1" applyBorder="1" applyAlignment="1" applyProtection="1">
      <alignment horizontal="left" vertical="top" wrapText="1"/>
    </xf>
    <xf numFmtId="0" fontId="4" fillId="0" borderId="49" xfId="0" applyNumberFormat="1" applyFont="1" applyBorder="1" applyAlignment="1" applyProtection="1">
      <alignment horizontal="left" vertical="center" wrapText="1"/>
    </xf>
    <xf numFmtId="0" fontId="0" fillId="0" borderId="0" xfId="0" applyNumberFormat="1" applyFont="1" applyBorder="1" applyAlignment="1" applyProtection="1">
      <alignment horizontal="left" vertical="center" wrapText="1"/>
    </xf>
    <xf numFmtId="0" fontId="0" fillId="0" borderId="50" xfId="0" applyNumberFormat="1" applyFont="1" applyBorder="1" applyAlignment="1" applyProtection="1">
      <alignment horizontal="left" vertical="center" wrapText="1"/>
    </xf>
    <xf numFmtId="0" fontId="1" fillId="0" borderId="22" xfId="52" applyFont="1" applyFill="1" applyBorder="1" applyAlignment="1" applyProtection="1">
      <alignment horizontal="left" vertical="top" wrapText="1"/>
    </xf>
    <xf numFmtId="0" fontId="2" fillId="0" borderId="22" xfId="52" applyFont="1" applyFill="1" applyBorder="1" applyAlignment="1" applyProtection="1">
      <alignment horizontal="left" vertical="top" wrapText="1"/>
    </xf>
    <xf numFmtId="0" fontId="4" fillId="0" borderId="0" xfId="0" applyFont="1" applyAlignment="1" applyProtection="1">
      <alignment horizontal="left" vertical="center" wrapText="1"/>
    </xf>
    <xf numFmtId="0" fontId="2" fillId="0" borderId="48" xfId="52" applyFont="1" applyFill="1" applyBorder="1" applyAlignment="1" applyProtection="1">
      <alignment vertical="top" wrapText="1"/>
    </xf>
    <xf numFmtId="0" fontId="2" fillId="0" borderId="39" xfId="52" applyFont="1" applyFill="1" applyBorder="1" applyAlignment="1" applyProtection="1">
      <alignment vertical="top" wrapText="1"/>
    </xf>
    <xf numFmtId="0" fontId="2" fillId="0" borderId="31" xfId="52" applyFont="1" applyFill="1" applyBorder="1" applyAlignment="1" applyProtection="1">
      <alignment vertical="top" wrapText="1"/>
    </xf>
    <xf numFmtId="0" fontId="1" fillId="0" borderId="49" xfId="52" applyFont="1" applyFill="1" applyBorder="1" applyAlignment="1" applyProtection="1">
      <alignment vertical="top" wrapText="1"/>
    </xf>
    <xf numFmtId="0" fontId="1" fillId="0" borderId="0" xfId="52" applyFont="1" applyFill="1" applyBorder="1" applyAlignment="1" applyProtection="1">
      <alignment vertical="top" wrapText="1"/>
    </xf>
    <xf numFmtId="0" fontId="1" fillId="0" borderId="50" xfId="52" applyFont="1" applyFill="1" applyBorder="1" applyAlignment="1" applyProtection="1">
      <alignment vertical="top" wrapText="1"/>
    </xf>
    <xf numFmtId="0" fontId="61" fillId="24" borderId="11" xfId="0" applyFont="1" applyFill="1" applyBorder="1" applyAlignment="1" applyProtection="1">
      <alignment horizontal="center" vertical="center"/>
    </xf>
    <xf numFmtId="0" fontId="3" fillId="0" borderId="11" xfId="52" applyFont="1" applyFill="1" applyBorder="1" applyAlignment="1" applyProtection="1">
      <alignment vertical="top" wrapText="1" readingOrder="1"/>
    </xf>
    <xf numFmtId="0" fontId="0" fillId="0" borderId="16"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4" xfId="0" applyBorder="1" applyAlignment="1" applyProtection="1">
      <alignment horizontal="left" vertical="center" wrapText="1"/>
    </xf>
    <xf numFmtId="0" fontId="2" fillId="0" borderId="51" xfId="52" applyFont="1" applyFill="1" applyBorder="1" applyAlignment="1" applyProtection="1">
      <alignment vertical="top" wrapText="1"/>
    </xf>
    <xf numFmtId="0" fontId="2" fillId="0" borderId="13" xfId="52" applyFont="1" applyFill="1" applyBorder="1" applyAlignment="1" applyProtection="1">
      <alignment vertical="top" wrapText="1"/>
    </xf>
    <xf numFmtId="0" fontId="2" fillId="0" borderId="15" xfId="52" applyFont="1" applyFill="1" applyBorder="1" applyAlignment="1" applyProtection="1">
      <alignment vertical="top" wrapText="1"/>
    </xf>
    <xf numFmtId="0" fontId="3" fillId="0" borderId="16" xfId="52" applyFont="1" applyFill="1" applyBorder="1" applyAlignment="1" applyProtection="1">
      <alignment vertical="top" wrapText="1"/>
    </xf>
    <xf numFmtId="0" fontId="3" fillId="0" borderId="10" xfId="52" applyFont="1" applyFill="1" applyBorder="1" applyAlignment="1" applyProtection="1">
      <alignment vertical="top" wrapText="1"/>
    </xf>
    <xf numFmtId="0" fontId="3" fillId="0" borderId="14" xfId="52" applyFont="1" applyFill="1" applyBorder="1" applyAlignment="1" applyProtection="1">
      <alignment vertical="top" wrapText="1"/>
    </xf>
    <xf numFmtId="0" fontId="4" fillId="0" borderId="16" xfId="52" applyFont="1" applyFill="1" applyBorder="1" applyAlignment="1" applyProtection="1">
      <alignment vertical="top" wrapText="1"/>
    </xf>
    <xf numFmtId="0" fontId="4" fillId="0" borderId="10" xfId="52" applyFont="1" applyFill="1" applyBorder="1" applyAlignment="1" applyProtection="1">
      <alignment vertical="top" wrapText="1"/>
    </xf>
    <xf numFmtId="0" fontId="4" fillId="0" borderId="14" xfId="52" applyFont="1" applyFill="1" applyBorder="1" applyAlignment="1" applyProtection="1">
      <alignment vertical="top" wrapText="1"/>
    </xf>
  </cellXfs>
  <cellStyles count="6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48"/>
    <cellStyle name="Normal 5_2003 konacno - 2" xfId="49"/>
    <cellStyle name="Normal 6" xfId="50"/>
    <cellStyle name="Normal_br.5" xfId="51"/>
    <cellStyle name="Normal_Упутство" xfId="52"/>
    <cellStyle name="Note 2" xfId="53"/>
    <cellStyle name="Note 3" xfId="54"/>
    <cellStyle name="Output 2" xfId="55"/>
    <cellStyle name="Output 3" xfId="56"/>
    <cellStyle name="Percent" xfId="57" builtinId="5"/>
    <cellStyle name="Percent 2" xfId="58"/>
    <cellStyle name="Percent 3" xfId="59"/>
    <cellStyle name="Percent 4" xfId="60"/>
    <cellStyle name="Title 2" xfId="61"/>
    <cellStyle name="Total 2" xfId="62"/>
    <cellStyle name="Total 3" xfId="63"/>
    <cellStyle name="Warning Text 2" xfId="64"/>
  </cellStyles>
  <dxfs count="73">
    <dxf>
      <font>
        <color theme="0"/>
      </font>
    </dxf>
    <dxf>
      <font>
        <condense val="0"/>
        <extend val="0"/>
        <color indexed="43"/>
      </font>
    </dxf>
    <dxf>
      <font>
        <condense val="0"/>
        <extend val="0"/>
        <color indexed="9"/>
      </font>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9"/>
      </font>
    </dxf>
    <dxf>
      <font>
        <condense val="0"/>
        <extend val="0"/>
        <color indexed="22"/>
      </font>
    </dxf>
    <dxf>
      <font>
        <color theme="0"/>
      </font>
    </dxf>
    <dxf>
      <font>
        <condense val="0"/>
        <extend val="0"/>
        <color indexed="42"/>
      </font>
    </dxf>
    <dxf>
      <fill>
        <patternFill>
          <bgColor indexed="45"/>
        </patternFill>
      </fill>
    </dxf>
    <dxf>
      <font>
        <color rgb="FFFFFF99"/>
      </font>
    </dxf>
    <dxf>
      <font>
        <color theme="0"/>
      </font>
    </dxf>
    <dxf>
      <font>
        <b val="0"/>
        <i val="0"/>
        <color rgb="FFFFFFFF"/>
      </font>
      <fill>
        <patternFill patternType="none">
          <bgColor indexed="65"/>
        </patternFill>
      </fill>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22"/>
      </font>
    </dxf>
    <dxf>
      <fill>
        <patternFill>
          <bgColor indexed="45"/>
        </patternFill>
      </fill>
    </dxf>
    <dxf>
      <font>
        <color rgb="FFC0C0C0"/>
        <name val="Cambria"/>
        <scheme val="none"/>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124</xdr:col>
      <xdr:colOff>28575</xdr:colOff>
      <xdr:row>13</xdr:row>
      <xdr:rowOff>238125</xdr:rowOff>
    </xdr:from>
    <xdr:to>
      <xdr:col>132</xdr:col>
      <xdr:colOff>590550</xdr:colOff>
      <xdr:row>22</xdr:row>
      <xdr:rowOff>114300</xdr:rowOff>
    </xdr:to>
    <xdr:pic>
      <xdr:nvPicPr>
        <xdr:cNvPr id="331293" name="Picture 6"/>
        <xdr:cNvPicPr>
          <a:picLocks noChangeAspect="1" noChangeArrowheads="1"/>
        </xdr:cNvPicPr>
      </xdr:nvPicPr>
      <xdr:blipFill>
        <a:blip xmlns:r="http://schemas.openxmlformats.org/officeDocument/2006/relationships" r:embed="rId1"/>
        <a:srcRect/>
        <a:stretch>
          <a:fillRect/>
        </a:stretch>
      </xdr:blipFill>
      <xdr:spPr bwMode="auto">
        <a:xfrm>
          <a:off x="9315450" y="2600325"/>
          <a:ext cx="5438775" cy="3733800"/>
        </a:xfrm>
        <a:prstGeom prst="rect">
          <a:avLst/>
        </a:prstGeom>
        <a:noFill/>
        <a:ln w="9525">
          <a:noFill/>
          <a:miter lim="800000"/>
          <a:headEnd/>
          <a:tailEnd/>
        </a:ln>
      </xdr:spPr>
    </xdr:pic>
    <xdr:clientData/>
  </xdr:twoCellAnchor>
  <xdr:twoCellAnchor editAs="oneCell">
    <xdr:from>
      <xdr:col>124</xdr:col>
      <xdr:colOff>28575</xdr:colOff>
      <xdr:row>22</xdr:row>
      <xdr:rowOff>390525</xdr:rowOff>
    </xdr:from>
    <xdr:to>
      <xdr:col>132</xdr:col>
      <xdr:colOff>552450</xdr:colOff>
      <xdr:row>29</xdr:row>
      <xdr:rowOff>857250</xdr:rowOff>
    </xdr:to>
    <xdr:pic>
      <xdr:nvPicPr>
        <xdr:cNvPr id="331294" name="Picture 11"/>
        <xdr:cNvPicPr>
          <a:picLocks noChangeAspect="1" noChangeArrowheads="1"/>
        </xdr:cNvPicPr>
      </xdr:nvPicPr>
      <xdr:blipFill>
        <a:blip xmlns:r="http://schemas.openxmlformats.org/officeDocument/2006/relationships" r:embed="rId2"/>
        <a:srcRect/>
        <a:stretch>
          <a:fillRect/>
        </a:stretch>
      </xdr:blipFill>
      <xdr:spPr bwMode="auto">
        <a:xfrm>
          <a:off x="9315450" y="6610350"/>
          <a:ext cx="5400675" cy="4743450"/>
        </a:xfrm>
        <a:prstGeom prst="rect">
          <a:avLst/>
        </a:prstGeom>
        <a:noFill/>
        <a:ln w="9525">
          <a:noFill/>
          <a:miter lim="800000"/>
          <a:headEnd/>
          <a:tailEnd/>
        </a:ln>
      </xdr:spPr>
    </xdr:pic>
    <xdr:clientData/>
  </xdr:twoCellAnchor>
  <xdr:twoCellAnchor editAs="oneCell">
    <xdr:from>
      <xdr:col>124</xdr:col>
      <xdr:colOff>76200</xdr:colOff>
      <xdr:row>30</xdr:row>
      <xdr:rowOff>38100</xdr:rowOff>
    </xdr:from>
    <xdr:to>
      <xdr:col>132</xdr:col>
      <xdr:colOff>333375</xdr:colOff>
      <xdr:row>45</xdr:row>
      <xdr:rowOff>0</xdr:rowOff>
    </xdr:to>
    <xdr:pic>
      <xdr:nvPicPr>
        <xdr:cNvPr id="331295" name="Picture 13"/>
        <xdr:cNvPicPr>
          <a:picLocks noChangeAspect="1" noChangeArrowheads="1"/>
        </xdr:cNvPicPr>
      </xdr:nvPicPr>
      <xdr:blipFill>
        <a:blip xmlns:r="http://schemas.openxmlformats.org/officeDocument/2006/relationships" r:embed="rId3"/>
        <a:srcRect/>
        <a:stretch>
          <a:fillRect/>
        </a:stretch>
      </xdr:blipFill>
      <xdr:spPr bwMode="auto">
        <a:xfrm>
          <a:off x="9363075" y="11772900"/>
          <a:ext cx="5133975" cy="3638550"/>
        </a:xfrm>
        <a:prstGeom prst="rect">
          <a:avLst/>
        </a:prstGeom>
        <a:noFill/>
        <a:ln w="9525">
          <a:noFill/>
          <a:miter lim="800000"/>
          <a:headEnd/>
          <a:tailEnd/>
        </a:ln>
      </xdr:spPr>
    </xdr:pic>
    <xdr:clientData/>
  </xdr:twoCellAnchor>
  <xdr:twoCellAnchor editAs="oneCell">
    <xdr:from>
      <xdr:col>124</xdr:col>
      <xdr:colOff>38100</xdr:colOff>
      <xdr:row>48</xdr:row>
      <xdr:rowOff>0</xdr:rowOff>
    </xdr:from>
    <xdr:to>
      <xdr:col>133</xdr:col>
      <xdr:colOff>266700</xdr:colOff>
      <xdr:row>51</xdr:row>
      <xdr:rowOff>552450</xdr:rowOff>
    </xdr:to>
    <xdr:pic>
      <xdr:nvPicPr>
        <xdr:cNvPr id="331296" name="Picture 16"/>
        <xdr:cNvPicPr>
          <a:picLocks noChangeAspect="1" noChangeArrowheads="1"/>
        </xdr:cNvPicPr>
      </xdr:nvPicPr>
      <xdr:blipFill>
        <a:blip xmlns:r="http://schemas.openxmlformats.org/officeDocument/2006/relationships" r:embed="rId4"/>
        <a:srcRect/>
        <a:stretch>
          <a:fillRect/>
        </a:stretch>
      </xdr:blipFill>
      <xdr:spPr bwMode="auto">
        <a:xfrm>
          <a:off x="9324975" y="16897350"/>
          <a:ext cx="5715000" cy="3514725"/>
        </a:xfrm>
        <a:prstGeom prst="rect">
          <a:avLst/>
        </a:prstGeom>
        <a:noFill/>
        <a:ln w="9525">
          <a:noFill/>
          <a:miter lim="800000"/>
          <a:headEnd/>
          <a:tailEnd/>
        </a:ln>
      </xdr:spPr>
    </xdr:pic>
    <xdr:clientData/>
  </xdr:twoCellAnchor>
  <xdr:twoCellAnchor editAs="oneCell">
    <xdr:from>
      <xdr:col>124</xdr:col>
      <xdr:colOff>38100</xdr:colOff>
      <xdr:row>58</xdr:row>
      <xdr:rowOff>123825</xdr:rowOff>
    </xdr:from>
    <xdr:to>
      <xdr:col>133</xdr:col>
      <xdr:colOff>95250</xdr:colOff>
      <xdr:row>74</xdr:row>
      <xdr:rowOff>161925</xdr:rowOff>
    </xdr:to>
    <xdr:pic>
      <xdr:nvPicPr>
        <xdr:cNvPr id="331297" name="Picture 20" descr="izbor programa 2003"/>
        <xdr:cNvPicPr>
          <a:picLocks noChangeAspect="1" noChangeArrowheads="1"/>
        </xdr:cNvPicPr>
      </xdr:nvPicPr>
      <xdr:blipFill>
        <a:blip xmlns:r="http://schemas.openxmlformats.org/officeDocument/2006/relationships" r:embed="rId5"/>
        <a:srcRect/>
        <a:stretch>
          <a:fillRect/>
        </a:stretch>
      </xdr:blipFill>
      <xdr:spPr bwMode="auto">
        <a:xfrm>
          <a:off x="9324975" y="23288625"/>
          <a:ext cx="5543550" cy="3362325"/>
        </a:xfrm>
        <a:prstGeom prst="rect">
          <a:avLst/>
        </a:prstGeom>
        <a:noFill/>
        <a:ln w="9525">
          <a:noFill/>
          <a:miter lim="800000"/>
          <a:headEnd/>
          <a:tailEnd/>
        </a:ln>
      </xdr:spPr>
    </xdr:pic>
    <xdr:clientData/>
  </xdr:twoCellAnchor>
  <xdr:twoCellAnchor editAs="oneCell">
    <xdr:from>
      <xdr:col>124</xdr:col>
      <xdr:colOff>28575</xdr:colOff>
      <xdr:row>76</xdr:row>
      <xdr:rowOff>104775</xdr:rowOff>
    </xdr:from>
    <xdr:to>
      <xdr:col>133</xdr:col>
      <xdr:colOff>200025</xdr:colOff>
      <xdr:row>92</xdr:row>
      <xdr:rowOff>47625</xdr:rowOff>
    </xdr:to>
    <xdr:pic>
      <xdr:nvPicPr>
        <xdr:cNvPr id="331298" name="Picture 34" descr="Kopiraj programsku aktivnost"/>
        <xdr:cNvPicPr>
          <a:picLocks noChangeAspect="1" noChangeArrowheads="1"/>
        </xdr:cNvPicPr>
      </xdr:nvPicPr>
      <xdr:blipFill>
        <a:blip xmlns:r="http://schemas.openxmlformats.org/officeDocument/2006/relationships" r:embed="rId6"/>
        <a:srcRect/>
        <a:stretch>
          <a:fillRect/>
        </a:stretch>
      </xdr:blipFill>
      <xdr:spPr bwMode="auto">
        <a:xfrm>
          <a:off x="9315450" y="26974800"/>
          <a:ext cx="5657850" cy="316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indexed="60"/>
    <pageSetUpPr fitToPage="1"/>
  </sheetPr>
  <dimension ref="A1:CK534"/>
  <sheetViews>
    <sheetView topLeftCell="A2" zoomScale="90" workbookViewId="0">
      <selection activeCell="A2" sqref="A2:O2"/>
    </sheetView>
  </sheetViews>
  <sheetFormatPr defaultRowHeight="15" outlineLevelRow="1"/>
  <cols>
    <col min="1" max="1" width="7.28515625" style="4" customWidth="1"/>
    <col min="2" max="2" width="8.7109375" style="4" customWidth="1"/>
    <col min="3" max="3" width="30.28515625" style="4" customWidth="1"/>
    <col min="4" max="13" width="13.140625" style="4" customWidth="1"/>
    <col min="14" max="14" width="13.7109375" style="4" customWidth="1"/>
    <col min="15" max="15" width="12" style="4" customWidth="1"/>
    <col min="16" max="17" width="9.140625" style="4"/>
    <col min="18" max="18" width="9.42578125" style="4" customWidth="1"/>
    <col min="19" max="19" width="13.140625" style="4" customWidth="1"/>
    <col min="20" max="21" width="9.140625" style="4"/>
    <col min="22" max="22" width="13" style="4" hidden="1" customWidth="1"/>
    <col min="23" max="23" width="9.140625" style="4" hidden="1" customWidth="1"/>
    <col min="24" max="24" width="10" style="4" hidden="1" customWidth="1"/>
    <col min="25" max="25" width="12.42578125" style="4" hidden="1" customWidth="1"/>
    <col min="26" max="26" width="9.140625" style="4" hidden="1" customWidth="1"/>
    <col min="27" max="27" width="11.42578125" style="4" hidden="1" customWidth="1"/>
    <col min="28" max="28" width="9.140625" style="4" hidden="1" customWidth="1"/>
    <col min="29" max="29" width="9.85546875" style="4" hidden="1" customWidth="1"/>
    <col min="30" max="30" width="11.5703125" style="4" hidden="1" customWidth="1"/>
    <col min="31" max="31" width="9.85546875" style="4" hidden="1" customWidth="1"/>
    <col min="32" max="33" width="10.85546875" style="4" hidden="1" customWidth="1"/>
    <col min="34" max="34" width="9.140625" style="4" hidden="1" customWidth="1"/>
    <col min="35" max="35" width="11.85546875" style="4" hidden="1" customWidth="1"/>
    <col min="36" max="41" width="9.140625" style="4" hidden="1" customWidth="1"/>
    <col min="42" max="42" width="0" style="4" hidden="1" customWidth="1"/>
    <col min="43" max="16384" width="9.140625" style="4"/>
  </cols>
  <sheetData>
    <row r="1" spans="1:44" ht="18" customHeight="1">
      <c r="A1" s="425" t="s">
        <v>743</v>
      </c>
      <c r="B1" s="425"/>
      <c r="C1" s="425"/>
      <c r="D1" s="425"/>
      <c r="E1" s="425"/>
      <c r="F1" s="425"/>
      <c r="G1" s="425"/>
      <c r="H1" s="425"/>
      <c r="I1" s="425"/>
      <c r="J1" s="425"/>
      <c r="K1" s="425"/>
      <c r="L1" s="425"/>
      <c r="M1" s="425"/>
      <c r="N1" s="425"/>
      <c r="O1" s="425"/>
      <c r="V1" s="16"/>
      <c r="W1" s="16"/>
      <c r="X1" s="16">
        <f>COUNT(#REF!)</f>
        <v>0</v>
      </c>
      <c r="Y1" s="16">
        <v>0</v>
      </c>
      <c r="Z1" s="16"/>
      <c r="AA1" s="16"/>
      <c r="AB1" s="37" t="s">
        <v>1483</v>
      </c>
      <c r="AC1" s="37" t="s">
        <v>1484</v>
      </c>
      <c r="AD1" s="345">
        <f>D193-D452</f>
        <v>0</v>
      </c>
      <c r="AE1" s="345">
        <f t="shared" ref="AE1:AM1" si="0">E193-E452</f>
        <v>175</v>
      </c>
      <c r="AF1" s="345">
        <f t="shared" si="0"/>
        <v>0</v>
      </c>
      <c r="AG1" s="345">
        <f t="shared" si="0"/>
        <v>250</v>
      </c>
      <c r="AH1" s="345">
        <f t="shared" si="0"/>
        <v>0</v>
      </c>
      <c r="AI1" s="345">
        <f t="shared" si="0"/>
        <v>0</v>
      </c>
      <c r="AJ1" s="345">
        <f t="shared" si="0"/>
        <v>0</v>
      </c>
      <c r="AK1" s="345">
        <f t="shared" si="0"/>
        <v>0</v>
      </c>
      <c r="AL1" s="345">
        <f t="shared" si="0"/>
        <v>0</v>
      </c>
      <c r="AM1" s="345">
        <f t="shared" si="0"/>
        <v>0</v>
      </c>
      <c r="AN1" s="345">
        <f>N193-N452</f>
        <v>0</v>
      </c>
      <c r="AO1" s="345">
        <f>O193-O452</f>
        <v>0</v>
      </c>
      <c r="AP1" s="16"/>
      <c r="AQ1" s="16"/>
      <c r="AR1" s="16"/>
    </row>
    <row r="2" spans="1:44" ht="21" customHeight="1">
      <c r="A2" s="426" t="s">
        <v>744</v>
      </c>
      <c r="B2" s="426"/>
      <c r="C2" s="426"/>
      <c r="D2" s="426"/>
      <c r="E2" s="426"/>
      <c r="F2" s="426"/>
      <c r="G2" s="426"/>
      <c r="H2" s="426"/>
      <c r="I2" s="426"/>
      <c r="J2" s="426"/>
      <c r="K2" s="426"/>
      <c r="L2" s="426"/>
      <c r="M2" s="426"/>
      <c r="N2" s="426"/>
      <c r="O2" s="426"/>
      <c r="V2" s="16"/>
      <c r="W2" s="16"/>
      <c r="X2" s="16"/>
      <c r="Y2" s="16"/>
      <c r="Z2" s="16"/>
      <c r="AA2" s="16"/>
      <c r="AB2" s="16"/>
      <c r="AC2" s="37" t="s">
        <v>1485</v>
      </c>
      <c r="AD2" s="345">
        <f>D452+E452-D474</f>
        <v>0</v>
      </c>
      <c r="AE2" s="345">
        <f>F452+G452-F474</f>
        <v>0</v>
      </c>
      <c r="AF2" s="345">
        <f>H452+I452-H474</f>
        <v>0</v>
      </c>
      <c r="AG2" s="345">
        <f>J452+K452-J474</f>
        <v>0</v>
      </c>
      <c r="AH2" s="345">
        <f>L452+M452-L474</f>
        <v>0</v>
      </c>
      <c r="AI2" s="345">
        <f>N452+O452-N474</f>
        <v>0</v>
      </c>
      <c r="AJ2" s="345"/>
      <c r="AK2" s="345"/>
      <c r="AL2" s="345"/>
      <c r="AM2" s="345"/>
      <c r="AN2" s="345"/>
      <c r="AO2" s="345"/>
      <c r="AP2" s="16"/>
      <c r="AQ2" s="16"/>
      <c r="AR2" s="16"/>
    </row>
    <row r="3" spans="1:44" ht="15.75" customHeight="1">
      <c r="A3" s="66"/>
      <c r="B3" s="67"/>
      <c r="C3" s="67"/>
      <c r="D3" s="67"/>
      <c r="E3" s="67"/>
      <c r="F3" s="67"/>
      <c r="G3" s="67"/>
      <c r="H3" s="67"/>
      <c r="I3" s="67"/>
      <c r="J3" s="67"/>
      <c r="K3" s="66"/>
      <c r="L3" s="7"/>
      <c r="M3" s="7"/>
      <c r="V3" s="16" t="str">
        <f>VLOOKUP($D$4,Uputstvo!$C$38:$D$54,2,FALSE)</f>
        <v>п9</v>
      </c>
      <c r="W3" s="16"/>
      <c r="X3" s="16"/>
      <c r="Y3" s="16"/>
      <c r="Z3" s="16"/>
      <c r="AA3" s="16"/>
      <c r="AB3" s="16"/>
      <c r="AC3" s="16"/>
      <c r="AD3" s="16"/>
      <c r="AE3" s="16"/>
      <c r="AF3" s="16"/>
      <c r="AG3" s="16"/>
      <c r="AH3" s="16"/>
      <c r="AI3" s="16"/>
      <c r="AJ3" s="16"/>
      <c r="AK3" s="16"/>
      <c r="AL3" s="16"/>
      <c r="AM3" s="16"/>
      <c r="AN3" s="16"/>
      <c r="AO3" s="16"/>
      <c r="AP3" s="16"/>
      <c r="AQ3" s="16"/>
      <c r="AR3" s="16"/>
    </row>
    <row r="4" spans="1:44" ht="21.75" customHeight="1">
      <c r="A4" s="456" t="s">
        <v>738</v>
      </c>
      <c r="B4" s="457"/>
      <c r="C4" s="458"/>
      <c r="D4" s="454" t="s">
        <v>249</v>
      </c>
      <c r="E4" s="455"/>
      <c r="F4" s="455"/>
      <c r="G4" s="455"/>
      <c r="H4" s="455"/>
      <c r="I4" s="455"/>
      <c r="J4" s="455"/>
      <c r="K4" s="455"/>
      <c r="L4" s="32"/>
      <c r="M4" s="68"/>
      <c r="N4" s="13"/>
      <c r="O4" s="69"/>
      <c r="V4" s="16" t="str">
        <f>VLOOKUP($D$5,Uputstvo!$B$76:$C$92,2,FALSE)</f>
        <v>ПГ_9</v>
      </c>
      <c r="W4" s="16"/>
      <c r="X4" s="16"/>
      <c r="Y4" s="16"/>
      <c r="Z4" s="96"/>
      <c r="AA4" s="16"/>
      <c r="AB4" s="16"/>
      <c r="AC4" s="16"/>
      <c r="AD4" s="345">
        <f>D127-D457</f>
        <v>-30491</v>
      </c>
      <c r="AE4" s="345">
        <f>F127-F457</f>
        <v>-26075</v>
      </c>
      <c r="AF4" s="345">
        <f>H127-H457</f>
        <v>-23560</v>
      </c>
      <c r="AG4" s="345">
        <f>J127-J457</f>
        <v>-25000</v>
      </c>
      <c r="AH4" s="345">
        <f>L127-L457</f>
        <v>-25000</v>
      </c>
      <c r="AI4" s="345">
        <f>N127-N457</f>
        <v>-73560</v>
      </c>
      <c r="AJ4" s="16"/>
      <c r="AK4" s="16"/>
      <c r="AL4" s="16"/>
      <c r="AM4" s="16"/>
      <c r="AN4" s="16"/>
      <c r="AO4" s="16"/>
      <c r="AP4" s="16"/>
      <c r="AQ4" s="16"/>
      <c r="AR4" s="16"/>
    </row>
    <row r="5" spans="1:44" ht="21.75" customHeight="1">
      <c r="A5" s="433" t="s">
        <v>672</v>
      </c>
      <c r="B5" s="434"/>
      <c r="C5" s="435"/>
      <c r="D5" s="101" t="str">
        <f>IF(D4="","",VLOOKUP(D4,Uputstvo!B2:C20,2,FALSE))</f>
        <v>2002</v>
      </c>
      <c r="E5" s="45"/>
      <c r="F5" s="45"/>
      <c r="G5" s="45"/>
      <c r="H5" s="45"/>
      <c r="I5" s="45"/>
      <c r="J5" s="45"/>
      <c r="K5" s="45"/>
      <c r="L5" s="66"/>
      <c r="M5" s="68"/>
      <c r="N5" s="13"/>
      <c r="O5" s="69"/>
      <c r="V5" s="16" t="str">
        <f>VLOOKUP($B$15,Uputstvo!$B$93:$C$133,2,FALSE)</f>
        <v>ПГЦ_24</v>
      </c>
      <c r="W5" s="16"/>
      <c r="X5" s="16"/>
      <c r="Y5" s="16"/>
      <c r="Z5" s="96"/>
      <c r="AA5" s="16"/>
      <c r="AB5" s="16"/>
      <c r="AC5" s="16"/>
      <c r="AD5" s="16"/>
      <c r="AE5" s="16"/>
      <c r="AF5" s="16"/>
      <c r="AG5" s="16"/>
      <c r="AH5" s="16"/>
      <c r="AI5" s="16"/>
      <c r="AJ5" s="16"/>
      <c r="AK5" s="16"/>
      <c r="AL5" s="16"/>
      <c r="AM5" s="16"/>
      <c r="AN5" s="16"/>
      <c r="AO5" s="16"/>
      <c r="AP5" s="16"/>
      <c r="AQ5" s="16"/>
      <c r="AR5" s="16"/>
    </row>
    <row r="6" spans="1:44" ht="21.75" customHeight="1">
      <c r="A6" s="438" t="s">
        <v>737</v>
      </c>
      <c r="B6" s="439"/>
      <c r="C6" s="440"/>
      <c r="D6" s="436" t="str">
        <f>IF(D4="","",VLOOKUP(D4,Uputstvo!$B$357:$C$373,2,FALSE))</f>
        <v>Образовање</v>
      </c>
      <c r="E6" s="437"/>
      <c r="F6" s="437"/>
      <c r="G6" s="437"/>
      <c r="H6" s="437"/>
      <c r="I6" s="437"/>
      <c r="J6" s="437"/>
      <c r="K6" s="437"/>
      <c r="L6" s="32"/>
      <c r="M6" s="68"/>
      <c r="N6" s="67"/>
      <c r="O6" s="70"/>
      <c r="V6" s="16" t="str">
        <f>VLOOKUP($B$21,Uputstvo!$B$93:$C$133,2,FALSE)</f>
        <v>ПГЦ_23</v>
      </c>
      <c r="W6" s="16"/>
      <c r="X6" s="16"/>
      <c r="Y6" s="16"/>
      <c r="Z6" s="96"/>
      <c r="AA6" s="16"/>
      <c r="AB6" s="16"/>
      <c r="AC6" s="16"/>
      <c r="AD6" s="16"/>
      <c r="AE6" s="16"/>
      <c r="AF6" s="16"/>
      <c r="AG6" s="16"/>
      <c r="AH6" s="16"/>
      <c r="AI6" s="16"/>
      <c r="AJ6" s="16"/>
      <c r="AK6" s="16"/>
      <c r="AL6" s="16"/>
      <c r="AM6" s="16"/>
      <c r="AN6" s="16"/>
      <c r="AO6" s="16"/>
      <c r="AP6" s="16"/>
      <c r="AQ6" s="16"/>
      <c r="AR6" s="16"/>
    </row>
    <row r="7" spans="1:44" ht="36" customHeight="1">
      <c r="A7" s="433" t="s">
        <v>739</v>
      </c>
      <c r="B7" s="434"/>
      <c r="C7" s="435"/>
      <c r="D7" s="427" t="str">
        <f>IF(D5="","",VLOOKUP(D5,Uputstvo!$C$2:$D$20,2,FALSE))</f>
        <v>Доступност основног образовања свој деци са територије града/општине у складу са прописаним стандардима.</v>
      </c>
      <c r="E7" s="428"/>
      <c r="F7" s="428"/>
      <c r="G7" s="428"/>
      <c r="H7" s="428"/>
      <c r="I7" s="428"/>
      <c r="J7" s="428"/>
      <c r="K7" s="428"/>
      <c r="L7" s="428"/>
      <c r="M7" s="428"/>
      <c r="N7" s="428"/>
      <c r="O7" s="429"/>
      <c r="V7" s="16" t="e">
        <f>VLOOKUP($B$27,Uputstvo!$B$93:$C$133,2,FALSE)</f>
        <v>#N/A</v>
      </c>
      <c r="W7" s="16"/>
      <c r="X7" s="16"/>
      <c r="Y7" s="16"/>
      <c r="Z7" s="96"/>
      <c r="AA7" s="16"/>
      <c r="AB7" s="16"/>
      <c r="AC7" s="16"/>
      <c r="AD7" s="16"/>
      <c r="AE7" s="16"/>
      <c r="AF7" s="16"/>
      <c r="AG7" s="16"/>
      <c r="AH7" s="16"/>
      <c r="AI7" s="16"/>
      <c r="AJ7" s="16"/>
      <c r="AK7" s="16"/>
      <c r="AL7" s="16"/>
      <c r="AM7" s="16"/>
      <c r="AN7" s="16"/>
      <c r="AO7" s="16"/>
      <c r="AP7" s="16"/>
      <c r="AQ7" s="16"/>
      <c r="AR7" s="16"/>
    </row>
    <row r="8" spans="1:44" ht="49.5" customHeight="1">
      <c r="A8" s="433" t="s">
        <v>741</v>
      </c>
      <c r="B8" s="434"/>
      <c r="C8" s="435"/>
      <c r="D8" s="430" t="s">
        <v>1615</v>
      </c>
      <c r="E8" s="431"/>
      <c r="F8" s="431"/>
      <c r="G8" s="431"/>
      <c r="H8" s="431"/>
      <c r="I8" s="431"/>
      <c r="J8" s="431"/>
      <c r="K8" s="431"/>
      <c r="L8" s="431"/>
      <c r="M8" s="431"/>
      <c r="N8" s="431"/>
      <c r="O8" s="432"/>
      <c r="V8" s="16" t="e">
        <f>VLOOKUP($B$33,Uputstvo!$B$93:$C$133,2,FALSE)</f>
        <v>#N/A</v>
      </c>
      <c r="W8" s="16"/>
      <c r="X8" s="16"/>
      <c r="Y8" s="16"/>
      <c r="Z8" s="96"/>
      <c r="AA8" s="16"/>
      <c r="AB8" s="16"/>
      <c r="AC8" s="16"/>
      <c r="AD8" s="16"/>
      <c r="AE8" s="16"/>
      <c r="AF8" s="16"/>
      <c r="AG8" s="16"/>
      <c r="AH8" s="16"/>
      <c r="AI8" s="16"/>
      <c r="AJ8" s="16"/>
      <c r="AK8" s="16"/>
      <c r="AL8" s="16"/>
      <c r="AM8" s="16"/>
      <c r="AN8" s="16"/>
      <c r="AO8" s="16"/>
      <c r="AP8" s="16"/>
      <c r="AQ8" s="16"/>
      <c r="AR8" s="16"/>
    </row>
    <row r="9" spans="1:44" ht="48" customHeight="1">
      <c r="A9" s="433" t="s">
        <v>742</v>
      </c>
      <c r="B9" s="434"/>
      <c r="C9" s="435"/>
      <c r="D9" s="430" t="s">
        <v>1616</v>
      </c>
      <c r="E9" s="431"/>
      <c r="F9" s="431"/>
      <c r="G9" s="431"/>
      <c r="H9" s="431"/>
      <c r="I9" s="431"/>
      <c r="J9" s="431"/>
      <c r="K9" s="431"/>
      <c r="L9" s="431"/>
      <c r="M9" s="431"/>
      <c r="N9" s="431"/>
      <c r="O9" s="432"/>
      <c r="V9" s="16" t="e">
        <f>VLOOKUP($B$39,Uputstvo!$B$93:$C$133,2,FALSE)</f>
        <v>#N/A</v>
      </c>
      <c r="W9" s="16"/>
      <c r="X9" s="16"/>
      <c r="Y9" s="16"/>
      <c r="Z9" s="96"/>
      <c r="AA9" s="16"/>
      <c r="AB9" s="16"/>
      <c r="AC9" s="16"/>
      <c r="AD9" s="16"/>
      <c r="AE9" s="16"/>
      <c r="AF9" s="16"/>
      <c r="AG9" s="16"/>
      <c r="AH9" s="16"/>
      <c r="AI9" s="16"/>
      <c r="AJ9" s="16"/>
      <c r="AK9" s="16"/>
      <c r="AL9" s="16"/>
      <c r="AM9" s="16"/>
      <c r="AN9" s="16"/>
      <c r="AO9" s="16"/>
      <c r="AP9" s="16"/>
      <c r="AQ9" s="16"/>
      <c r="AR9" s="16"/>
    </row>
    <row r="10" spans="1:44" ht="42" customHeight="1">
      <c r="A10" s="459" t="s">
        <v>671</v>
      </c>
      <c r="B10" s="459"/>
      <c r="C10" s="459"/>
      <c r="D10" s="460" t="s">
        <v>1617</v>
      </c>
      <c r="E10" s="461"/>
      <c r="F10" s="461"/>
      <c r="G10" s="461"/>
      <c r="H10" s="461"/>
      <c r="I10" s="461"/>
      <c r="J10" s="461"/>
      <c r="K10" s="461"/>
      <c r="L10" s="461"/>
      <c r="M10" s="461"/>
      <c r="N10" s="461"/>
      <c r="O10" s="462"/>
      <c r="V10" s="16"/>
      <c r="W10" s="16"/>
      <c r="X10" s="16"/>
      <c r="Y10" s="16"/>
      <c r="Z10" s="104"/>
      <c r="AA10" s="104" t="s">
        <v>307</v>
      </c>
      <c r="AB10" s="104">
        <f>D127-D457</f>
        <v>-30491</v>
      </c>
      <c r="AC10" s="104">
        <f>F127-F457</f>
        <v>-26075</v>
      </c>
      <c r="AD10" s="104">
        <f>H127-H457</f>
        <v>-23560</v>
      </c>
      <c r="AE10" s="104">
        <f>J127-J457</f>
        <v>-25000</v>
      </c>
      <c r="AF10" s="104">
        <f>L127-L457</f>
        <v>-25000</v>
      </c>
      <c r="AG10" s="104">
        <f>N127-N457</f>
        <v>-73560</v>
      </c>
      <c r="AH10" s="16"/>
      <c r="AI10" s="16"/>
      <c r="AJ10" s="16"/>
      <c r="AK10" s="16"/>
      <c r="AL10" s="16"/>
      <c r="AM10" s="16"/>
      <c r="AN10" s="16"/>
      <c r="AO10" s="16"/>
      <c r="AP10" s="16"/>
      <c r="AQ10" s="16"/>
      <c r="AR10" s="16"/>
    </row>
    <row r="11" spans="1:44" ht="32.25" customHeight="1">
      <c r="A11" s="433" t="s">
        <v>711</v>
      </c>
      <c r="B11" s="434"/>
      <c r="C11" s="435"/>
      <c r="D11" s="460" t="s">
        <v>1618</v>
      </c>
      <c r="E11" s="461"/>
      <c r="F11" s="461"/>
      <c r="G11" s="461"/>
      <c r="H11" s="461"/>
      <c r="I11" s="461"/>
      <c r="J11" s="461"/>
      <c r="K11" s="461"/>
      <c r="L11" s="461"/>
      <c r="M11" s="461"/>
      <c r="N11" s="461"/>
      <c r="O11" s="462"/>
      <c r="V11" s="16"/>
      <c r="W11" s="16"/>
      <c r="X11" s="16"/>
      <c r="Y11" s="16"/>
      <c r="Z11" s="12"/>
      <c r="AA11" s="12" t="s">
        <v>308</v>
      </c>
      <c r="AB11" s="104">
        <f>D123-$D$458</f>
        <v>0</v>
      </c>
      <c r="AC11" s="104">
        <f>F123-$F$458</f>
        <v>0</v>
      </c>
      <c r="AD11" s="104">
        <f>H123-$H$458</f>
        <v>0</v>
      </c>
      <c r="AE11" s="104">
        <f>J123-$J$458</f>
        <v>0</v>
      </c>
      <c r="AF11" s="104">
        <f>L123-$L$458</f>
        <v>0</v>
      </c>
      <c r="AG11" s="104">
        <f>N123-$N$458</f>
        <v>0</v>
      </c>
      <c r="AH11" s="16"/>
      <c r="AI11" s="16"/>
      <c r="AJ11" s="16"/>
      <c r="AK11" s="16"/>
      <c r="AL11" s="16"/>
      <c r="AM11" s="16"/>
      <c r="AN11" s="16"/>
      <c r="AO11" s="16"/>
      <c r="AP11" s="16"/>
      <c r="AQ11" s="16"/>
      <c r="AR11" s="16"/>
    </row>
    <row r="12" spans="1:44" ht="21" customHeight="1">
      <c r="A12" s="20"/>
      <c r="B12" s="20"/>
      <c r="C12" s="20"/>
      <c r="D12" s="20"/>
      <c r="E12" s="20"/>
      <c r="F12" s="20"/>
      <c r="G12" s="20"/>
      <c r="H12" s="20"/>
      <c r="I12" s="20"/>
      <c r="J12" s="20"/>
      <c r="K12" s="17"/>
      <c r="L12" s="17"/>
      <c r="M12" s="18"/>
      <c r="N12" s="13"/>
      <c r="O12" s="32"/>
      <c r="V12" s="16"/>
      <c r="W12" s="16"/>
      <c r="X12" s="16"/>
      <c r="Y12" s="16"/>
      <c r="Z12" s="12"/>
      <c r="AA12" s="12"/>
      <c r="AB12" s="12"/>
      <c r="AC12" s="12"/>
      <c r="AD12" s="12"/>
      <c r="AE12" s="12"/>
      <c r="AF12" s="12"/>
      <c r="AG12" s="12"/>
    </row>
    <row r="13" spans="1:44" ht="15" customHeight="1">
      <c r="A13" s="441"/>
      <c r="B13" s="418" t="s">
        <v>1500</v>
      </c>
      <c r="C13" s="419"/>
      <c r="D13" s="423" t="s">
        <v>440</v>
      </c>
      <c r="E13" s="423"/>
      <c r="F13" s="423"/>
      <c r="G13" s="423"/>
      <c r="H13" s="423"/>
      <c r="I13" s="423"/>
      <c r="J13" s="423"/>
      <c r="K13" s="423"/>
      <c r="L13" s="423"/>
      <c r="M13" s="423"/>
      <c r="N13" s="423"/>
      <c r="O13" s="423"/>
      <c r="V13" s="16"/>
      <c r="W13" s="16"/>
      <c r="X13" s="16"/>
      <c r="Y13" s="16"/>
      <c r="Z13" s="11">
        <v>781111</v>
      </c>
      <c r="AA13" s="364">
        <f>D123+F123+H123+J123+L123+N123</f>
        <v>0</v>
      </c>
      <c r="AB13" s="12"/>
      <c r="AC13" s="12"/>
      <c r="AD13" s="12"/>
      <c r="AE13" s="12"/>
      <c r="AF13" s="12"/>
      <c r="AG13" s="12"/>
    </row>
    <row r="14" spans="1:44" ht="39.75" customHeight="1">
      <c r="A14" s="441"/>
      <c r="B14" s="420"/>
      <c r="C14" s="421"/>
      <c r="D14" s="423" t="s">
        <v>1501</v>
      </c>
      <c r="E14" s="423"/>
      <c r="F14" s="423"/>
      <c r="G14" s="35" t="s">
        <v>1644</v>
      </c>
      <c r="H14" s="35" t="s">
        <v>1645</v>
      </c>
      <c r="I14" s="35" t="s">
        <v>888</v>
      </c>
      <c r="J14" s="35" t="s">
        <v>1603</v>
      </c>
      <c r="K14" s="35" t="s">
        <v>1646</v>
      </c>
      <c r="L14" s="423" t="s">
        <v>823</v>
      </c>
      <c r="M14" s="423"/>
      <c r="N14" s="423"/>
      <c r="O14" s="423"/>
      <c r="V14" s="16"/>
      <c r="W14" s="16"/>
      <c r="X14" s="16"/>
      <c r="Y14" s="16"/>
      <c r="Z14" s="11">
        <v>791111</v>
      </c>
      <c r="AA14" s="364">
        <f>D127+F127+H127+J127+L127+N127</f>
        <v>0</v>
      </c>
      <c r="AB14" s="12"/>
      <c r="AC14" s="12"/>
      <c r="AD14" s="12"/>
      <c r="AE14" s="12"/>
      <c r="AF14" s="12"/>
      <c r="AG14" s="12"/>
    </row>
    <row r="15" spans="1:44" ht="154.5" customHeight="1">
      <c r="A15" s="441">
        <v>1</v>
      </c>
      <c r="B15" s="445" t="s">
        <v>1109</v>
      </c>
      <c r="C15" s="446"/>
      <c r="D15" s="442" t="s">
        <v>1619</v>
      </c>
      <c r="E15" s="442"/>
      <c r="F15" s="442"/>
      <c r="G15" s="82" t="s">
        <v>1640</v>
      </c>
      <c r="H15" s="82" t="s">
        <v>1641</v>
      </c>
      <c r="I15" s="82" t="s">
        <v>1642</v>
      </c>
      <c r="J15" s="82" t="s">
        <v>1643</v>
      </c>
      <c r="K15" s="82" t="s">
        <v>1654</v>
      </c>
      <c r="L15" s="463" t="s">
        <v>1637</v>
      </c>
      <c r="M15" s="463"/>
      <c r="N15" s="463"/>
      <c r="O15" s="463"/>
      <c r="V15" s="16"/>
      <c r="W15" s="16"/>
      <c r="X15" s="16"/>
      <c r="Y15" s="16"/>
      <c r="Z15" s="5"/>
    </row>
    <row r="16" spans="1:44" ht="42.75" customHeight="1">
      <c r="A16" s="441"/>
      <c r="B16" s="447"/>
      <c r="C16" s="448"/>
      <c r="D16" s="442" t="s">
        <v>1620</v>
      </c>
      <c r="E16" s="442"/>
      <c r="F16" s="442"/>
      <c r="G16" s="98" t="s">
        <v>1635</v>
      </c>
      <c r="H16" s="98" t="s">
        <v>1635</v>
      </c>
      <c r="I16" s="409" t="s">
        <v>1636</v>
      </c>
      <c r="J16" s="82" t="s">
        <v>1636</v>
      </c>
      <c r="K16" s="82" t="s">
        <v>1636</v>
      </c>
      <c r="L16" s="463" t="s">
        <v>1638</v>
      </c>
      <c r="M16" s="464"/>
      <c r="N16" s="464"/>
      <c r="O16" s="464"/>
      <c r="V16" s="16"/>
      <c r="W16" s="16"/>
      <c r="X16" s="16"/>
      <c r="Y16" s="16"/>
      <c r="Z16" s="5"/>
    </row>
    <row r="17" spans="1:34" ht="20.25" customHeight="1">
      <c r="A17" s="441"/>
      <c r="B17" s="449"/>
      <c r="C17" s="450"/>
      <c r="D17" s="442"/>
      <c r="E17" s="442"/>
      <c r="F17" s="442"/>
      <c r="G17" s="24"/>
      <c r="H17" s="24"/>
      <c r="I17" s="97"/>
      <c r="J17" s="24"/>
      <c r="K17" s="24"/>
      <c r="L17" s="464"/>
      <c r="M17" s="464"/>
      <c r="N17" s="464"/>
      <c r="O17" s="464"/>
      <c r="V17" s="16"/>
      <c r="W17" s="16"/>
      <c r="X17" s="16"/>
      <c r="Y17" s="16"/>
      <c r="Z17" s="5"/>
    </row>
    <row r="18" spans="1:34" ht="15" customHeight="1">
      <c r="A18" s="20"/>
      <c r="B18" s="21"/>
      <c r="C18" s="21"/>
      <c r="D18" s="20"/>
      <c r="E18" s="20"/>
      <c r="F18" s="20"/>
      <c r="G18" s="20"/>
      <c r="H18" s="20"/>
      <c r="I18" s="20"/>
      <c r="J18" s="20"/>
      <c r="K18" s="20"/>
      <c r="L18" s="20"/>
      <c r="M18" s="20"/>
      <c r="N18" s="20"/>
      <c r="R18" s="15"/>
      <c r="S18" s="1"/>
      <c r="T18" s="7"/>
      <c r="V18" s="16"/>
      <c r="W18" s="16"/>
      <c r="X18" s="16"/>
      <c r="Y18" s="16"/>
      <c r="AE18" s="5"/>
    </row>
    <row r="19" spans="1:34" ht="15" customHeight="1">
      <c r="A19" s="441"/>
      <c r="B19" s="418" t="s">
        <v>740</v>
      </c>
      <c r="C19" s="419"/>
      <c r="D19" s="423" t="s">
        <v>439</v>
      </c>
      <c r="E19" s="423"/>
      <c r="F19" s="423"/>
      <c r="G19" s="423"/>
      <c r="H19" s="423"/>
      <c r="I19" s="423"/>
      <c r="J19" s="423"/>
      <c r="K19" s="423"/>
      <c r="L19" s="423"/>
      <c r="M19" s="423"/>
      <c r="N19" s="423"/>
      <c r="O19" s="423"/>
      <c r="V19" s="16"/>
      <c r="W19" s="16"/>
      <c r="X19" s="16"/>
      <c r="Y19" s="16"/>
      <c r="Z19" s="5"/>
    </row>
    <row r="20" spans="1:34" ht="39.75" customHeight="1">
      <c r="A20" s="441"/>
      <c r="B20" s="420"/>
      <c r="C20" s="421"/>
      <c r="D20" s="423" t="s">
        <v>1501</v>
      </c>
      <c r="E20" s="423"/>
      <c r="F20" s="423"/>
      <c r="G20" s="35" t="s">
        <v>1644</v>
      </c>
      <c r="H20" s="35" t="s">
        <v>1645</v>
      </c>
      <c r="I20" s="35" t="s">
        <v>888</v>
      </c>
      <c r="J20" s="35" t="s">
        <v>1603</v>
      </c>
      <c r="K20" s="35" t="s">
        <v>1646</v>
      </c>
      <c r="L20" s="423" t="s">
        <v>823</v>
      </c>
      <c r="M20" s="423"/>
      <c r="N20" s="423"/>
      <c r="O20" s="423"/>
      <c r="V20" s="16"/>
      <c r="W20" s="16"/>
      <c r="X20" s="16"/>
      <c r="Y20" s="16"/>
      <c r="Z20" s="5"/>
    </row>
    <row r="21" spans="1:34" ht="42" customHeight="1">
      <c r="A21" s="441">
        <v>2</v>
      </c>
      <c r="B21" s="445" t="s">
        <v>1108</v>
      </c>
      <c r="C21" s="446"/>
      <c r="D21" s="442" t="s">
        <v>53</v>
      </c>
      <c r="E21" s="442"/>
      <c r="F21" s="442"/>
      <c r="G21" s="82" t="s">
        <v>1622</v>
      </c>
      <c r="H21" s="82" t="s">
        <v>1622</v>
      </c>
      <c r="I21" s="99" t="s">
        <v>1622</v>
      </c>
      <c r="J21" s="82" t="s">
        <v>1622</v>
      </c>
      <c r="K21" s="82" t="s">
        <v>1622</v>
      </c>
      <c r="L21" s="465" t="s">
        <v>1623</v>
      </c>
      <c r="M21" s="465"/>
      <c r="N21" s="465"/>
      <c r="O21" s="465"/>
      <c r="V21" s="16"/>
      <c r="W21" s="16"/>
      <c r="X21" s="16"/>
      <c r="Y21" s="16"/>
    </row>
    <row r="22" spans="1:34" ht="19.5" customHeight="1">
      <c r="A22" s="441"/>
      <c r="B22" s="447"/>
      <c r="C22" s="448"/>
      <c r="D22" s="442"/>
      <c r="E22" s="442"/>
      <c r="F22" s="442"/>
      <c r="G22" s="24"/>
      <c r="H22" s="24"/>
      <c r="I22" s="97"/>
      <c r="J22" s="24"/>
      <c r="K22" s="24"/>
      <c r="L22" s="443"/>
      <c r="M22" s="443"/>
      <c r="N22" s="443"/>
      <c r="O22" s="443"/>
      <c r="V22" s="16"/>
      <c r="W22" s="16"/>
      <c r="X22" s="16"/>
      <c r="Y22" s="16"/>
    </row>
    <row r="23" spans="1:34" ht="18" customHeight="1">
      <c r="A23" s="441"/>
      <c r="B23" s="449"/>
      <c r="C23" s="450"/>
      <c r="D23" s="442"/>
      <c r="E23" s="442"/>
      <c r="F23" s="442"/>
      <c r="G23" s="24"/>
      <c r="H23" s="24"/>
      <c r="I23" s="97"/>
      <c r="J23" s="24"/>
      <c r="K23" s="24"/>
      <c r="L23" s="443"/>
      <c r="M23" s="443"/>
      <c r="N23" s="443"/>
      <c r="O23" s="443"/>
      <c r="V23" s="16"/>
      <c r="W23" s="16"/>
      <c r="X23" s="16"/>
      <c r="Y23" s="16"/>
    </row>
    <row r="24" spans="1:34">
      <c r="A24" s="20"/>
      <c r="B24" s="21"/>
      <c r="C24" s="21"/>
      <c r="D24" s="20"/>
      <c r="E24" s="20"/>
      <c r="F24" s="20"/>
      <c r="G24" s="20"/>
      <c r="H24" s="20"/>
      <c r="I24" s="20"/>
      <c r="J24" s="20"/>
      <c r="K24" s="20"/>
      <c r="L24" s="20"/>
      <c r="M24" s="20"/>
      <c r="N24" s="20"/>
      <c r="V24" s="16"/>
      <c r="W24" s="16"/>
      <c r="X24" s="16"/>
      <c r="Y24" s="16"/>
    </row>
    <row r="25" spans="1:34" ht="15" hidden="1" customHeight="1" outlineLevel="1">
      <c r="A25" s="443"/>
      <c r="B25" s="418" t="s">
        <v>740</v>
      </c>
      <c r="C25" s="419"/>
      <c r="D25" s="423" t="s">
        <v>441</v>
      </c>
      <c r="E25" s="423"/>
      <c r="F25" s="423"/>
      <c r="G25" s="423"/>
      <c r="H25" s="423"/>
      <c r="I25" s="423"/>
      <c r="J25" s="423"/>
      <c r="K25" s="423"/>
      <c r="L25" s="423"/>
      <c r="M25" s="423"/>
      <c r="N25" s="423"/>
      <c r="O25" s="423"/>
      <c r="V25" s="16"/>
      <c r="W25" s="16"/>
      <c r="X25" s="16"/>
      <c r="Y25" s="16"/>
    </row>
    <row r="26" spans="1:34" ht="39.75" hidden="1" customHeight="1" outlineLevel="1">
      <c r="A26" s="443"/>
      <c r="B26" s="420"/>
      <c r="C26" s="421"/>
      <c r="D26" s="444" t="s">
        <v>1501</v>
      </c>
      <c r="E26" s="444"/>
      <c r="F26" s="444"/>
      <c r="G26" s="35" t="s">
        <v>1601</v>
      </c>
      <c r="H26" s="35" t="s">
        <v>1602</v>
      </c>
      <c r="I26" s="35" t="s">
        <v>295</v>
      </c>
      <c r="J26" s="35" t="s">
        <v>888</v>
      </c>
      <c r="K26" s="35" t="s">
        <v>1603</v>
      </c>
      <c r="L26" s="444" t="s">
        <v>823</v>
      </c>
      <c r="M26" s="444"/>
      <c r="N26" s="444"/>
      <c r="O26" s="444"/>
      <c r="V26" s="16"/>
      <c r="W26" s="16"/>
      <c r="X26" s="16"/>
      <c r="Y26" s="16"/>
    </row>
    <row r="27" spans="1:34" ht="42.75" hidden="1" customHeight="1" outlineLevel="1">
      <c r="A27" s="441">
        <v>3</v>
      </c>
      <c r="B27" s="445"/>
      <c r="C27" s="446"/>
      <c r="D27" s="442"/>
      <c r="E27" s="442"/>
      <c r="F27" s="442"/>
      <c r="G27" s="23"/>
      <c r="H27" s="23"/>
      <c r="I27" s="80"/>
      <c r="J27" s="23"/>
      <c r="K27" s="23"/>
      <c r="L27" s="443"/>
      <c r="M27" s="443"/>
      <c r="N27" s="443"/>
      <c r="O27" s="443"/>
      <c r="V27" s="16"/>
      <c r="W27" s="16"/>
      <c r="X27" s="16"/>
      <c r="Y27" s="16"/>
    </row>
    <row r="28" spans="1:34" ht="42.75" hidden="1" customHeight="1" outlineLevel="1">
      <c r="A28" s="441"/>
      <c r="B28" s="447"/>
      <c r="C28" s="448"/>
      <c r="D28" s="442"/>
      <c r="E28" s="442"/>
      <c r="F28" s="442"/>
      <c r="G28" s="23"/>
      <c r="H28" s="23"/>
      <c r="I28" s="80"/>
      <c r="J28" s="23"/>
      <c r="K28" s="23"/>
      <c r="L28" s="443"/>
      <c r="M28" s="443"/>
      <c r="N28" s="443"/>
      <c r="O28" s="443"/>
      <c r="S28" s="7"/>
      <c r="T28" s="7"/>
      <c r="U28" s="7"/>
      <c r="V28" s="342"/>
      <c r="W28" s="342"/>
      <c r="X28" s="342"/>
      <c r="Y28" s="342"/>
      <c r="Z28" s="8"/>
      <c r="AA28" s="7"/>
      <c r="AB28" s="7"/>
      <c r="AC28" s="7"/>
    </row>
    <row r="29" spans="1:34" ht="42.75" hidden="1" customHeight="1" outlineLevel="1">
      <c r="A29" s="441"/>
      <c r="B29" s="449"/>
      <c r="C29" s="450"/>
      <c r="D29" s="442"/>
      <c r="E29" s="442"/>
      <c r="F29" s="442"/>
      <c r="G29" s="23"/>
      <c r="H29" s="23"/>
      <c r="I29" s="80"/>
      <c r="J29" s="23"/>
      <c r="K29" s="23"/>
      <c r="L29" s="443"/>
      <c r="M29" s="443"/>
      <c r="N29" s="443"/>
      <c r="O29" s="443"/>
      <c r="P29" s="3"/>
      <c r="Q29" s="3" t="s">
        <v>247</v>
      </c>
      <c r="R29" s="3"/>
      <c r="S29" s="3"/>
      <c r="T29" s="3"/>
      <c r="U29" s="3"/>
      <c r="V29" s="112"/>
      <c r="W29" s="342"/>
      <c r="X29" s="342"/>
      <c r="Y29" s="342"/>
      <c r="Z29" s="8"/>
      <c r="AA29" s="7"/>
      <c r="AB29" s="7"/>
      <c r="AC29" s="7"/>
    </row>
    <row r="30" spans="1:34" ht="15" hidden="1" customHeight="1" outlineLevel="1">
      <c r="A30" s="20"/>
      <c r="B30" s="21"/>
      <c r="C30" s="21"/>
      <c r="D30" s="20"/>
      <c r="E30" s="20"/>
      <c r="F30" s="20"/>
      <c r="G30" s="20"/>
      <c r="H30" s="20"/>
      <c r="I30" s="20"/>
      <c r="J30" s="20"/>
      <c r="K30" s="20"/>
      <c r="L30" s="20"/>
      <c r="M30" s="20"/>
      <c r="N30" s="20"/>
      <c r="O30" s="3"/>
      <c r="P30" s="3"/>
      <c r="Q30" s="3"/>
      <c r="R30" s="3"/>
      <c r="S30" s="3"/>
      <c r="T30" s="3"/>
      <c r="U30" s="3"/>
      <c r="V30" s="112"/>
      <c r="W30" s="112"/>
      <c r="X30" s="112"/>
      <c r="Y30" s="342"/>
      <c r="Z30" s="7"/>
      <c r="AA30" s="7"/>
      <c r="AB30" s="7"/>
      <c r="AC30" s="7"/>
      <c r="AD30" s="7"/>
      <c r="AE30" s="7"/>
      <c r="AF30" s="7"/>
      <c r="AG30" s="7"/>
      <c r="AH30" s="7"/>
    </row>
    <row r="31" spans="1:34" ht="15" hidden="1" customHeight="1" outlineLevel="1">
      <c r="A31" s="441"/>
      <c r="B31" s="418" t="s">
        <v>740</v>
      </c>
      <c r="C31" s="419"/>
      <c r="D31" s="423" t="s">
        <v>441</v>
      </c>
      <c r="E31" s="423"/>
      <c r="F31" s="423"/>
      <c r="G31" s="423"/>
      <c r="H31" s="423"/>
      <c r="I31" s="423"/>
      <c r="J31" s="423"/>
      <c r="K31" s="423"/>
      <c r="L31" s="423"/>
      <c r="M31" s="423"/>
      <c r="N31" s="423"/>
      <c r="O31" s="423"/>
      <c r="P31" s="3"/>
      <c r="Q31" s="3"/>
      <c r="R31" s="3"/>
      <c r="S31" s="3"/>
      <c r="T31" s="7"/>
      <c r="U31" s="7"/>
      <c r="V31" s="342"/>
      <c r="W31" s="342"/>
      <c r="X31" s="342"/>
      <c r="Y31" s="342"/>
      <c r="Z31" s="7"/>
      <c r="AA31" s="7"/>
      <c r="AB31" s="7"/>
      <c r="AC31" s="7"/>
    </row>
    <row r="32" spans="1:34" ht="51" hidden="1" customHeight="1" outlineLevel="1">
      <c r="A32" s="441"/>
      <c r="B32" s="420"/>
      <c r="C32" s="421"/>
      <c r="D32" s="418" t="s">
        <v>1501</v>
      </c>
      <c r="E32" s="472"/>
      <c r="F32" s="419"/>
      <c r="G32" s="35" t="s">
        <v>1601</v>
      </c>
      <c r="H32" s="35" t="s">
        <v>1602</v>
      </c>
      <c r="I32" s="35" t="s">
        <v>295</v>
      </c>
      <c r="J32" s="35" t="s">
        <v>888</v>
      </c>
      <c r="K32" s="35" t="s">
        <v>1603</v>
      </c>
      <c r="L32" s="423" t="s">
        <v>823</v>
      </c>
      <c r="M32" s="423"/>
      <c r="N32" s="423"/>
      <c r="O32" s="423"/>
      <c r="P32" s="3"/>
      <c r="Q32" s="3"/>
      <c r="R32" s="3"/>
      <c r="S32" s="3"/>
      <c r="T32" s="7"/>
      <c r="U32" s="7"/>
      <c r="V32" s="342"/>
      <c r="W32" s="342"/>
      <c r="X32" s="342"/>
      <c r="Y32" s="342"/>
      <c r="Z32" s="7"/>
      <c r="AA32" s="7"/>
      <c r="AB32" s="7"/>
      <c r="AC32" s="7"/>
    </row>
    <row r="33" spans="1:34" ht="42" hidden="1" customHeight="1" outlineLevel="1">
      <c r="A33" s="441">
        <v>4</v>
      </c>
      <c r="B33" s="466"/>
      <c r="C33" s="467"/>
      <c r="D33" s="442"/>
      <c r="E33" s="442"/>
      <c r="F33" s="442"/>
      <c r="G33" s="48"/>
      <c r="H33" s="46"/>
      <c r="I33" s="81"/>
      <c r="J33" s="46"/>
      <c r="K33" s="46"/>
      <c r="L33" s="480"/>
      <c r="M33" s="480"/>
      <c r="N33" s="480"/>
      <c r="O33" s="480"/>
      <c r="P33" s="3"/>
      <c r="Q33" s="3"/>
      <c r="R33" s="3"/>
      <c r="S33" s="3"/>
      <c r="T33" s="7"/>
      <c r="U33" s="7"/>
      <c r="V33" s="342"/>
      <c r="W33" s="342"/>
      <c r="X33" s="342"/>
      <c r="Y33" s="342"/>
      <c r="Z33" s="7"/>
      <c r="AA33" s="7"/>
      <c r="AB33" s="7"/>
      <c r="AC33" s="7"/>
    </row>
    <row r="34" spans="1:34" ht="42" hidden="1" customHeight="1" outlineLevel="1">
      <c r="A34" s="441"/>
      <c r="B34" s="468"/>
      <c r="C34" s="469"/>
      <c r="D34" s="442"/>
      <c r="E34" s="442"/>
      <c r="F34" s="442"/>
      <c r="G34" s="48"/>
      <c r="H34" s="46"/>
      <c r="I34" s="81"/>
      <c r="J34" s="46"/>
      <c r="K34" s="46"/>
      <c r="L34" s="480"/>
      <c r="M34" s="480"/>
      <c r="N34" s="480"/>
      <c r="O34" s="480"/>
      <c r="P34" s="3"/>
      <c r="Q34" s="3"/>
      <c r="R34" s="3"/>
      <c r="S34" s="3"/>
      <c r="T34" s="7"/>
      <c r="U34" s="7"/>
      <c r="V34" s="342"/>
      <c r="W34" s="342"/>
      <c r="X34" s="342"/>
      <c r="Y34" s="342"/>
      <c r="Z34" s="7"/>
      <c r="AA34" s="7"/>
      <c r="AB34" s="7"/>
      <c r="AC34" s="7"/>
    </row>
    <row r="35" spans="1:34" ht="42" hidden="1" customHeight="1" outlineLevel="1">
      <c r="A35" s="441"/>
      <c r="B35" s="470"/>
      <c r="C35" s="471"/>
      <c r="D35" s="442"/>
      <c r="E35" s="442"/>
      <c r="F35" s="442"/>
      <c r="G35" s="48"/>
      <c r="H35" s="46"/>
      <c r="I35" s="81"/>
      <c r="J35" s="46"/>
      <c r="K35" s="46"/>
      <c r="L35" s="480"/>
      <c r="M35" s="480"/>
      <c r="N35" s="480"/>
      <c r="O35" s="480"/>
      <c r="P35" s="3"/>
      <c r="Q35" s="3"/>
      <c r="R35" s="3"/>
      <c r="S35" s="3"/>
      <c r="T35" s="7"/>
      <c r="U35" s="7"/>
      <c r="V35" s="342"/>
      <c r="W35" s="342"/>
      <c r="X35" s="342"/>
      <c r="Y35" s="342"/>
      <c r="Z35" s="7"/>
      <c r="AA35" s="7"/>
      <c r="AB35" s="7"/>
      <c r="AC35" s="7"/>
    </row>
    <row r="36" spans="1:34" ht="15" hidden="1" customHeight="1" outlineLevel="1">
      <c r="A36" s="21"/>
      <c r="B36" s="2"/>
      <c r="C36" s="2"/>
      <c r="D36" s="20"/>
      <c r="E36" s="20"/>
      <c r="F36" s="20"/>
      <c r="G36" s="20"/>
      <c r="H36" s="20"/>
      <c r="I36" s="20"/>
      <c r="J36" s="20"/>
      <c r="K36" s="17"/>
      <c r="L36" s="20"/>
      <c r="M36" s="20"/>
      <c r="N36" s="20"/>
      <c r="O36" s="3"/>
      <c r="P36" s="3"/>
      <c r="Q36" s="3"/>
      <c r="R36" s="3"/>
      <c r="S36" s="3"/>
      <c r="T36" s="7"/>
      <c r="U36" s="7"/>
      <c r="V36" s="342"/>
      <c r="W36" s="342"/>
      <c r="X36" s="342"/>
      <c r="Y36" s="342"/>
      <c r="Z36" s="7"/>
      <c r="AA36" s="7"/>
      <c r="AB36" s="7"/>
      <c r="AC36" s="7"/>
    </row>
    <row r="37" spans="1:34" ht="15" hidden="1" customHeight="1" outlineLevel="1">
      <c r="A37" s="441"/>
      <c r="B37" s="418" t="s">
        <v>740</v>
      </c>
      <c r="C37" s="419"/>
      <c r="D37" s="423" t="s">
        <v>441</v>
      </c>
      <c r="E37" s="423"/>
      <c r="F37" s="423"/>
      <c r="G37" s="423"/>
      <c r="H37" s="423"/>
      <c r="I37" s="423"/>
      <c r="J37" s="423"/>
      <c r="K37" s="423"/>
      <c r="L37" s="423"/>
      <c r="M37" s="423"/>
      <c r="N37" s="423"/>
      <c r="O37" s="423"/>
      <c r="P37" s="3"/>
      <c r="Q37" s="3"/>
      <c r="R37" s="3"/>
      <c r="S37" s="3"/>
      <c r="T37" s="7"/>
      <c r="U37" s="7"/>
      <c r="V37" s="342"/>
      <c r="W37" s="342"/>
      <c r="X37" s="342"/>
      <c r="Y37" s="342"/>
      <c r="Z37" s="7"/>
      <c r="AA37" s="7"/>
      <c r="AB37" s="7"/>
      <c r="AC37" s="7"/>
    </row>
    <row r="38" spans="1:34" ht="51" hidden="1" customHeight="1" outlineLevel="1">
      <c r="A38" s="441"/>
      <c r="B38" s="420"/>
      <c r="C38" s="421"/>
      <c r="D38" s="418" t="s">
        <v>1501</v>
      </c>
      <c r="E38" s="472"/>
      <c r="F38" s="419"/>
      <c r="G38" s="35" t="s">
        <v>1601</v>
      </c>
      <c r="H38" s="35" t="s">
        <v>1602</v>
      </c>
      <c r="I38" s="35" t="s">
        <v>295</v>
      </c>
      <c r="J38" s="35" t="s">
        <v>888</v>
      </c>
      <c r="K38" s="35" t="s">
        <v>1603</v>
      </c>
      <c r="L38" s="423" t="s">
        <v>823</v>
      </c>
      <c r="M38" s="423"/>
      <c r="N38" s="423"/>
      <c r="O38" s="423"/>
      <c r="P38" s="3"/>
      <c r="Q38" s="3"/>
      <c r="R38" s="3"/>
      <c r="S38" s="3"/>
      <c r="T38" s="7"/>
      <c r="U38" s="7"/>
      <c r="V38" s="342"/>
      <c r="W38" s="342"/>
      <c r="X38" s="342"/>
      <c r="Y38" s="342"/>
      <c r="Z38" s="7"/>
      <c r="AA38" s="7"/>
      <c r="AB38" s="7"/>
      <c r="AC38" s="7"/>
    </row>
    <row r="39" spans="1:34" ht="42" hidden="1" customHeight="1" outlineLevel="1">
      <c r="A39" s="441">
        <v>5</v>
      </c>
      <c r="B39" s="466"/>
      <c r="C39" s="467"/>
      <c r="D39" s="442"/>
      <c r="E39" s="442"/>
      <c r="F39" s="442"/>
      <c r="G39" s="48"/>
      <c r="H39" s="46"/>
      <c r="I39" s="81"/>
      <c r="J39" s="46"/>
      <c r="K39" s="46"/>
      <c r="L39" s="480"/>
      <c r="M39" s="480"/>
      <c r="N39" s="480"/>
      <c r="O39" s="480"/>
      <c r="P39" s="3"/>
      <c r="Q39" s="3"/>
      <c r="R39" s="3"/>
      <c r="S39" s="3"/>
      <c r="T39" s="7"/>
      <c r="U39" s="7"/>
      <c r="V39" s="342"/>
      <c r="W39" s="342"/>
      <c r="X39" s="342"/>
      <c r="Y39" s="342"/>
      <c r="Z39" s="7"/>
      <c r="AA39" s="7"/>
      <c r="AB39" s="7"/>
      <c r="AC39" s="7"/>
    </row>
    <row r="40" spans="1:34" ht="42" hidden="1" customHeight="1" outlineLevel="1">
      <c r="A40" s="441"/>
      <c r="B40" s="468"/>
      <c r="C40" s="469"/>
      <c r="D40" s="442"/>
      <c r="E40" s="442"/>
      <c r="F40" s="442"/>
      <c r="G40" s="48"/>
      <c r="H40" s="46"/>
      <c r="I40" s="81"/>
      <c r="J40" s="46"/>
      <c r="K40" s="46"/>
      <c r="L40" s="480"/>
      <c r="M40" s="480"/>
      <c r="N40" s="480"/>
      <c r="O40" s="480"/>
      <c r="P40" s="3"/>
      <c r="Q40" s="3"/>
      <c r="R40" s="3"/>
      <c r="S40" s="3"/>
      <c r="T40" s="7"/>
      <c r="U40" s="7"/>
      <c r="V40" s="342"/>
      <c r="W40" s="342"/>
      <c r="X40" s="342"/>
      <c r="Y40" s="342"/>
      <c r="Z40" s="7"/>
      <c r="AA40" s="7"/>
      <c r="AB40" s="7"/>
      <c r="AC40" s="7"/>
    </row>
    <row r="41" spans="1:34" ht="42" hidden="1" customHeight="1" outlineLevel="1">
      <c r="A41" s="441"/>
      <c r="B41" s="470"/>
      <c r="C41" s="471"/>
      <c r="D41" s="442"/>
      <c r="E41" s="442"/>
      <c r="F41" s="442"/>
      <c r="G41" s="48"/>
      <c r="H41" s="46"/>
      <c r="I41" s="81"/>
      <c r="J41" s="46"/>
      <c r="K41" s="46"/>
      <c r="L41" s="480"/>
      <c r="M41" s="480"/>
      <c r="N41" s="480"/>
      <c r="O41" s="480"/>
      <c r="P41" s="3"/>
      <c r="Q41" s="3"/>
      <c r="R41" s="3"/>
      <c r="S41" s="3"/>
      <c r="T41" s="7"/>
      <c r="U41" s="7"/>
      <c r="V41" s="342"/>
      <c r="W41" s="342"/>
      <c r="X41" s="342"/>
      <c r="Y41" s="342"/>
      <c r="Z41" s="8"/>
      <c r="AA41" s="7"/>
      <c r="AB41" s="7"/>
      <c r="AC41" s="7"/>
    </row>
    <row r="42" spans="1:34" ht="15" hidden="1" customHeight="1" collapsed="1">
      <c r="A42" s="20"/>
      <c r="B42" s="20"/>
      <c r="C42" s="20"/>
      <c r="D42" s="20"/>
      <c r="E42" s="20"/>
      <c r="F42" s="20"/>
      <c r="G42" s="20"/>
      <c r="H42" s="20"/>
      <c r="I42" s="20"/>
      <c r="J42" s="20"/>
      <c r="K42" s="20"/>
      <c r="L42" s="20"/>
      <c r="M42" s="20"/>
      <c r="N42" s="20"/>
      <c r="P42" s="3"/>
      <c r="Q42" s="3"/>
      <c r="R42" s="3"/>
      <c r="S42" s="3"/>
      <c r="T42" s="3"/>
      <c r="U42" s="3"/>
      <c r="V42" s="112"/>
      <c r="W42" s="112"/>
      <c r="X42" s="112"/>
      <c r="Y42" s="342"/>
      <c r="Z42" s="7"/>
      <c r="AA42" s="7"/>
      <c r="AB42" s="7"/>
      <c r="AC42" s="7"/>
      <c r="AD42" s="7"/>
      <c r="AE42" s="7"/>
      <c r="AF42" s="7"/>
      <c r="AG42" s="7"/>
      <c r="AH42" s="7"/>
    </row>
    <row r="43" spans="1:34" ht="21" hidden="1" customHeight="1">
      <c r="A43" s="20"/>
      <c r="B43" s="20"/>
      <c r="C43" s="20"/>
      <c r="D43" s="20"/>
      <c r="E43" s="20"/>
      <c r="F43" s="20"/>
      <c r="G43" s="20"/>
      <c r="H43" s="20"/>
      <c r="I43" s="20"/>
      <c r="J43" s="20"/>
      <c r="K43" s="20"/>
      <c r="L43" s="20"/>
      <c r="M43" s="20"/>
      <c r="N43" s="20"/>
      <c r="P43" s="3"/>
      <c r="Q43" s="3"/>
      <c r="R43" s="3"/>
      <c r="S43" s="3"/>
      <c r="T43" s="3"/>
      <c r="U43" s="3"/>
      <c r="V43" s="112"/>
      <c r="W43" s="112"/>
      <c r="X43" s="112"/>
      <c r="Y43" s="342"/>
      <c r="Z43" s="7"/>
      <c r="AA43" s="7"/>
      <c r="AB43" s="7"/>
      <c r="AC43" s="7"/>
      <c r="AD43" s="7"/>
      <c r="AE43" s="7"/>
      <c r="AF43" s="7"/>
      <c r="AG43" s="7"/>
      <c r="AH43" s="7"/>
    </row>
    <row r="44" spans="1:34" ht="54" customHeight="1" thickBot="1">
      <c r="A44" s="490" t="s">
        <v>585</v>
      </c>
      <c r="B44" s="491"/>
      <c r="C44" s="491"/>
      <c r="D44" s="491"/>
      <c r="E44" s="491"/>
      <c r="F44" s="491"/>
      <c r="G44" s="491"/>
      <c r="H44" s="491"/>
      <c r="I44" s="491"/>
      <c r="J44" s="491"/>
      <c r="K44" s="491"/>
      <c r="L44" s="491"/>
      <c r="M44" s="491"/>
      <c r="N44" s="491"/>
      <c r="O44" s="492"/>
      <c r="P44" s="3"/>
      <c r="Q44" s="3"/>
      <c r="R44" s="3"/>
      <c r="S44" s="3"/>
      <c r="T44" s="3"/>
      <c r="U44" s="3"/>
      <c r="V44" s="112"/>
      <c r="W44" s="112"/>
      <c r="X44" s="112"/>
      <c r="Y44" s="342"/>
      <c r="Z44" s="7"/>
      <c r="AA44" s="7"/>
      <c r="AB44" s="7"/>
      <c r="AC44" s="7"/>
      <c r="AD44" s="7"/>
      <c r="AE44" s="7"/>
      <c r="AF44" s="7"/>
      <c r="AG44" s="7"/>
      <c r="AH44" s="7"/>
    </row>
    <row r="45" spans="1:34" ht="30" customHeight="1">
      <c r="A45" s="416" t="s">
        <v>748</v>
      </c>
      <c r="B45" s="474" t="s">
        <v>1270</v>
      </c>
      <c r="C45" s="452" t="s">
        <v>1482</v>
      </c>
      <c r="D45" s="493" t="s">
        <v>1644</v>
      </c>
      <c r="E45" s="479"/>
      <c r="F45" s="478" t="s">
        <v>1645</v>
      </c>
      <c r="G45" s="479"/>
      <c r="H45" s="493" t="s">
        <v>890</v>
      </c>
      <c r="I45" s="479"/>
      <c r="J45" s="493" t="s">
        <v>1604</v>
      </c>
      <c r="K45" s="479"/>
      <c r="L45" s="493" t="s">
        <v>1647</v>
      </c>
      <c r="M45" s="479"/>
      <c r="N45" s="493" t="s">
        <v>1648</v>
      </c>
      <c r="O45" s="479"/>
      <c r="P45" s="3"/>
      <c r="Q45" s="3"/>
      <c r="R45" s="3"/>
      <c r="S45" s="3"/>
      <c r="T45" s="3"/>
      <c r="U45" s="3"/>
      <c r="V45" s="112"/>
      <c r="W45" s="112"/>
      <c r="X45" s="112"/>
      <c r="Y45" s="342">
        <v>1</v>
      </c>
      <c r="Z45" s="7"/>
      <c r="AA45" s="7"/>
      <c r="AB45" s="7"/>
      <c r="AC45" s="7"/>
      <c r="AD45" s="7"/>
      <c r="AE45" s="7"/>
      <c r="AF45" s="7"/>
      <c r="AG45" s="7"/>
      <c r="AH45" s="7"/>
    </row>
    <row r="46" spans="1:34" ht="45" customHeight="1">
      <c r="A46" s="417"/>
      <c r="B46" s="475"/>
      <c r="C46" s="453"/>
      <c r="D46" s="346" t="s">
        <v>1283</v>
      </c>
      <c r="E46" s="347" t="s">
        <v>571</v>
      </c>
      <c r="F46" s="346" t="s">
        <v>1283</v>
      </c>
      <c r="G46" s="347" t="s">
        <v>571</v>
      </c>
      <c r="H46" s="346" t="s">
        <v>1283</v>
      </c>
      <c r="I46" s="347" t="s">
        <v>571</v>
      </c>
      <c r="J46" s="346" t="s">
        <v>1283</v>
      </c>
      <c r="K46" s="347" t="s">
        <v>571</v>
      </c>
      <c r="L46" s="346" t="s">
        <v>1283</v>
      </c>
      <c r="M46" s="347" t="s">
        <v>571</v>
      </c>
      <c r="N46" s="346" t="s">
        <v>1283</v>
      </c>
      <c r="O46" s="347" t="s">
        <v>571</v>
      </c>
      <c r="P46" s="3"/>
      <c r="Q46" s="3"/>
      <c r="R46" s="3"/>
      <c r="S46" s="3"/>
      <c r="T46" s="3"/>
      <c r="U46" s="3"/>
      <c r="V46" s="112"/>
      <c r="W46" s="112"/>
      <c r="X46" s="112"/>
      <c r="Y46" s="342">
        <v>1</v>
      </c>
      <c r="Z46" s="7"/>
      <c r="AA46" s="7"/>
      <c r="AB46" s="7"/>
      <c r="AC46" s="7"/>
      <c r="AD46" s="7"/>
      <c r="AE46" s="7"/>
      <c r="AF46" s="7"/>
      <c r="AG46" s="7"/>
      <c r="AH46" s="7"/>
    </row>
    <row r="47" spans="1:34" ht="20.25" customHeight="1">
      <c r="A47" s="297">
        <v>1</v>
      </c>
      <c r="B47" s="295">
        <v>2</v>
      </c>
      <c r="C47" s="296">
        <v>3</v>
      </c>
      <c r="D47" s="297">
        <v>4</v>
      </c>
      <c r="E47" s="298">
        <v>5</v>
      </c>
      <c r="F47" s="299">
        <v>6</v>
      </c>
      <c r="G47" s="298">
        <v>7</v>
      </c>
      <c r="H47" s="297">
        <v>8</v>
      </c>
      <c r="I47" s="298">
        <v>9</v>
      </c>
      <c r="J47" s="297">
        <v>10</v>
      </c>
      <c r="K47" s="298">
        <v>11</v>
      </c>
      <c r="L47" s="297">
        <v>12</v>
      </c>
      <c r="M47" s="298">
        <v>13</v>
      </c>
      <c r="N47" s="297" t="s">
        <v>1478</v>
      </c>
      <c r="O47" s="298" t="s">
        <v>1479</v>
      </c>
      <c r="P47" s="3"/>
      <c r="Q47" s="3"/>
      <c r="R47" s="3"/>
      <c r="S47" s="3"/>
      <c r="T47" s="3"/>
      <c r="U47" s="3"/>
      <c r="V47" s="112"/>
      <c r="W47" s="112"/>
      <c r="X47" s="112"/>
      <c r="Y47" s="342">
        <v>1</v>
      </c>
      <c r="Z47" s="7"/>
      <c r="AA47" s="7"/>
      <c r="AB47" s="7"/>
      <c r="AC47" s="7"/>
      <c r="AD47" s="7"/>
      <c r="AE47" s="7"/>
      <c r="AF47" s="7"/>
      <c r="AG47" s="7"/>
      <c r="AH47" s="7"/>
    </row>
    <row r="48" spans="1:34" ht="51">
      <c r="A48" s="324">
        <v>1</v>
      </c>
      <c r="B48" s="325">
        <v>300000</v>
      </c>
      <c r="C48" s="326" t="s">
        <v>68</v>
      </c>
      <c r="D48" s="251">
        <f>SUM(D49,D52)</f>
        <v>0</v>
      </c>
      <c r="E48" s="359">
        <f t="shared" ref="E48:M48" si="1">SUM(E49,E52)</f>
        <v>4765</v>
      </c>
      <c r="F48" s="251">
        <f t="shared" si="1"/>
        <v>0</v>
      </c>
      <c r="G48" s="359">
        <f t="shared" si="1"/>
        <v>167</v>
      </c>
      <c r="H48" s="251">
        <f t="shared" si="1"/>
        <v>0</v>
      </c>
      <c r="I48" s="359">
        <f t="shared" si="1"/>
        <v>250</v>
      </c>
      <c r="J48" s="251">
        <f t="shared" si="1"/>
        <v>0</v>
      </c>
      <c r="K48" s="359">
        <f t="shared" si="1"/>
        <v>5</v>
      </c>
      <c r="L48" s="251">
        <f t="shared" si="1"/>
        <v>0</v>
      </c>
      <c r="M48" s="359">
        <f t="shared" si="1"/>
        <v>5</v>
      </c>
      <c r="N48" s="251">
        <f t="shared" ref="N48:O50" si="2">SUM(H48,J48,L48)</f>
        <v>0</v>
      </c>
      <c r="O48" s="359">
        <f t="shared" si="2"/>
        <v>260</v>
      </c>
      <c r="P48" s="3"/>
      <c r="Q48" s="3"/>
      <c r="R48" s="3"/>
      <c r="S48" s="3"/>
      <c r="T48" s="3"/>
      <c r="U48" s="3"/>
      <c r="V48" s="112"/>
      <c r="W48" s="112"/>
      <c r="X48" s="112"/>
      <c r="Y48" s="236">
        <f t="shared" ref="Y48:Y54" si="3">SUM(D48:O48)</f>
        <v>5452</v>
      </c>
      <c r="Z48" s="7"/>
      <c r="AA48" s="7"/>
      <c r="AB48" s="7"/>
      <c r="AC48" s="7"/>
      <c r="AD48" s="7"/>
      <c r="AE48" s="7"/>
      <c r="AF48" s="7"/>
      <c r="AG48" s="7"/>
      <c r="AH48" s="7"/>
    </row>
    <row r="49" spans="1:34" ht="33" customHeight="1">
      <c r="A49" s="327">
        <v>2</v>
      </c>
      <c r="B49" s="328">
        <v>310000</v>
      </c>
      <c r="C49" s="329" t="s">
        <v>65</v>
      </c>
      <c r="D49" s="252">
        <f>SUM(D50)</f>
        <v>0</v>
      </c>
      <c r="E49" s="253">
        <f t="shared" ref="E49:M50" si="4">SUM(E50)</f>
        <v>4765</v>
      </c>
      <c r="F49" s="252">
        <f t="shared" si="4"/>
        <v>0</v>
      </c>
      <c r="G49" s="253">
        <f t="shared" si="4"/>
        <v>167</v>
      </c>
      <c r="H49" s="252">
        <f t="shared" si="4"/>
        <v>0</v>
      </c>
      <c r="I49" s="253">
        <f t="shared" si="4"/>
        <v>250</v>
      </c>
      <c r="J49" s="252">
        <f t="shared" si="4"/>
        <v>0</v>
      </c>
      <c r="K49" s="253">
        <f t="shared" si="4"/>
        <v>5</v>
      </c>
      <c r="L49" s="252">
        <f t="shared" si="4"/>
        <v>0</v>
      </c>
      <c r="M49" s="253">
        <f t="shared" si="4"/>
        <v>5</v>
      </c>
      <c r="N49" s="252">
        <f t="shared" si="2"/>
        <v>0</v>
      </c>
      <c r="O49" s="253">
        <f t="shared" si="2"/>
        <v>260</v>
      </c>
      <c r="P49" s="3"/>
      <c r="Q49" s="3"/>
      <c r="R49" s="3"/>
      <c r="S49" s="3"/>
      <c r="T49" s="3"/>
      <c r="U49" s="3"/>
      <c r="V49" s="112"/>
      <c r="W49" s="112"/>
      <c r="X49" s="112"/>
      <c r="Y49" s="236">
        <f t="shared" si="3"/>
        <v>5452</v>
      </c>
      <c r="Z49" s="7"/>
      <c r="AA49" s="7"/>
      <c r="AB49" s="7"/>
      <c r="AC49" s="7"/>
      <c r="AD49" s="7"/>
      <c r="AE49" s="7"/>
      <c r="AF49" s="7"/>
      <c r="AG49" s="7"/>
      <c r="AH49" s="7"/>
    </row>
    <row r="50" spans="1:34" ht="33" customHeight="1">
      <c r="A50" s="327">
        <v>3</v>
      </c>
      <c r="B50" s="328">
        <v>311000</v>
      </c>
      <c r="C50" s="329" t="s">
        <v>66</v>
      </c>
      <c r="D50" s="252">
        <f>SUM(D51)</f>
        <v>0</v>
      </c>
      <c r="E50" s="360">
        <f t="shared" si="4"/>
        <v>4765</v>
      </c>
      <c r="F50" s="252">
        <f t="shared" si="4"/>
        <v>0</v>
      </c>
      <c r="G50" s="360">
        <f t="shared" si="4"/>
        <v>167</v>
      </c>
      <c r="H50" s="252">
        <f t="shared" si="4"/>
        <v>0</v>
      </c>
      <c r="I50" s="360">
        <f t="shared" si="4"/>
        <v>250</v>
      </c>
      <c r="J50" s="252">
        <f t="shared" si="4"/>
        <v>0</v>
      </c>
      <c r="K50" s="360">
        <f t="shared" si="4"/>
        <v>5</v>
      </c>
      <c r="L50" s="252">
        <f t="shared" si="4"/>
        <v>0</v>
      </c>
      <c r="M50" s="360">
        <f t="shared" si="4"/>
        <v>5</v>
      </c>
      <c r="N50" s="252">
        <f t="shared" si="2"/>
        <v>0</v>
      </c>
      <c r="O50" s="360">
        <f t="shared" si="2"/>
        <v>260</v>
      </c>
      <c r="P50" s="3"/>
      <c r="Q50" s="3"/>
      <c r="R50" s="3"/>
      <c r="S50" s="3"/>
      <c r="T50" s="3"/>
      <c r="U50" s="3"/>
      <c r="V50" s="112"/>
      <c r="W50" s="112"/>
      <c r="X50" s="112"/>
      <c r="Y50" s="236">
        <f t="shared" si="3"/>
        <v>5452</v>
      </c>
      <c r="Z50" s="7"/>
      <c r="AA50" s="7"/>
      <c r="AB50" s="7"/>
      <c r="AC50" s="7"/>
      <c r="AD50" s="7"/>
      <c r="AE50" s="7"/>
      <c r="AF50" s="7"/>
      <c r="AG50" s="7"/>
      <c r="AH50" s="7"/>
    </row>
    <row r="51" spans="1:34" ht="33" customHeight="1">
      <c r="A51" s="406">
        <v>4</v>
      </c>
      <c r="B51" s="334">
        <v>311700</v>
      </c>
      <c r="C51" s="330" t="s">
        <v>64</v>
      </c>
      <c r="D51" s="389">
        <f>+Programska_aktivnost!D51+Sheet1!D51+Sheet2!D51</f>
        <v>0</v>
      </c>
      <c r="E51" s="322">
        <f>+Programska_aktivnost!E51+Sheet1!E51+Sheet2!E51</f>
        <v>4765</v>
      </c>
      <c r="F51" s="389">
        <f>+Programska_aktivnost!F51+Sheet1!F51+Sheet2!F51</f>
        <v>0</v>
      </c>
      <c r="G51" s="320">
        <f>+Programska_aktivnost!G51+Sheet1!G51+Sheet2!G51</f>
        <v>167</v>
      </c>
      <c r="H51" s="332">
        <f>+Programska_aktivnost!H51+Sheet1!H51+Sheet2!H51</f>
        <v>0</v>
      </c>
      <c r="I51" s="333">
        <f>+Programska_aktivnost!I51+Sheet1!I51+Sheet2!I51</f>
        <v>250</v>
      </c>
      <c r="J51" s="389">
        <f>+Programska_aktivnost!J51+Sheet1!J51+Sheet2!J51</f>
        <v>0</v>
      </c>
      <c r="K51" s="322">
        <f>+Programska_aktivnost!K51+Sheet1!K51+Sheet2!K51</f>
        <v>5</v>
      </c>
      <c r="L51" s="389">
        <f>+Programska_aktivnost!L51+Sheet1!L51+Sheet2!L51</f>
        <v>0</v>
      </c>
      <c r="M51" s="322">
        <f>+Programska_aktivnost!M51+Sheet1!M51+Sheet2!M51</f>
        <v>5</v>
      </c>
      <c r="N51" s="336">
        <f>+Programska_aktivnost!N51+Sheet1!N51+Sheet2!N51</f>
        <v>0</v>
      </c>
      <c r="O51" s="322">
        <f>+Programska_aktivnost!O51+Sheet1!O51+Sheet2!O51</f>
        <v>260</v>
      </c>
      <c r="P51" s="3"/>
      <c r="Q51" s="3"/>
      <c r="R51" s="3"/>
      <c r="S51" s="3"/>
      <c r="T51" s="3"/>
      <c r="U51" s="3"/>
      <c r="V51" s="112"/>
      <c r="W51" s="112"/>
      <c r="X51" s="112"/>
      <c r="Y51" s="236">
        <f t="shared" si="3"/>
        <v>5452</v>
      </c>
      <c r="Z51" s="7"/>
      <c r="AA51" s="7"/>
      <c r="AB51" s="7"/>
      <c r="AC51" s="7"/>
      <c r="AD51" s="7"/>
      <c r="AE51" s="7"/>
      <c r="AF51" s="7"/>
      <c r="AG51" s="7"/>
      <c r="AH51" s="7"/>
    </row>
    <row r="52" spans="1:34" ht="33" hidden="1" customHeight="1">
      <c r="A52" s="376">
        <v>5</v>
      </c>
      <c r="B52" s="377">
        <v>320000</v>
      </c>
      <c r="C52" s="378" t="s">
        <v>67</v>
      </c>
      <c r="D52" s="254">
        <f>+Programska_aktivnost!D52+Sheet1!D52+Sheet2!D52</f>
        <v>0</v>
      </c>
      <c r="E52" s="253">
        <f>+Programska_aktivnost!E52+Sheet1!E52+Sheet2!E52</f>
        <v>0</v>
      </c>
      <c r="F52" s="252">
        <f>+Programska_aktivnost!F52+Sheet1!F52+Sheet2!F52</f>
        <v>0</v>
      </c>
      <c r="G52" s="253">
        <f>+Programska_aktivnost!G52+Sheet1!G52+Sheet2!G52</f>
        <v>0</v>
      </c>
      <c r="H52" s="252">
        <f>+Programska_aktivnost!H52+Sheet1!H52+Sheet2!H52</f>
        <v>0</v>
      </c>
      <c r="I52" s="253">
        <f>+Programska_aktivnost!I52+Sheet1!I52+Sheet2!I52</f>
        <v>0</v>
      </c>
      <c r="J52" s="254">
        <f>+Programska_aktivnost!J52+Sheet1!J52+Sheet2!J52</f>
        <v>0</v>
      </c>
      <c r="K52" s="253">
        <f>+Programska_aktivnost!K52+Sheet1!K52+Sheet2!K52</f>
        <v>0</v>
      </c>
      <c r="L52" s="252">
        <f>+Programska_aktivnost!L52+Sheet1!L52+Sheet2!L52</f>
        <v>0</v>
      </c>
      <c r="M52" s="253">
        <f>+Programska_aktivnost!M52+Sheet1!M52+Sheet2!M52</f>
        <v>0</v>
      </c>
      <c r="N52" s="252">
        <f>SUM(N53)</f>
        <v>0</v>
      </c>
      <c r="O52" s="253">
        <f>SUM(O53)</f>
        <v>0</v>
      </c>
      <c r="P52" s="3"/>
      <c r="Q52" s="3"/>
      <c r="R52" s="3"/>
      <c r="S52" s="3"/>
      <c r="T52" s="3"/>
      <c r="U52" s="3"/>
      <c r="V52" s="112"/>
      <c r="W52" s="112"/>
      <c r="X52" s="112"/>
      <c r="Y52" s="236">
        <f t="shared" si="3"/>
        <v>0</v>
      </c>
      <c r="Z52" s="7"/>
      <c r="AA52" s="7"/>
      <c r="AB52" s="7"/>
      <c r="AC52" s="7"/>
      <c r="AD52" s="7"/>
      <c r="AE52" s="7"/>
      <c r="AF52" s="7"/>
      <c r="AG52" s="7"/>
      <c r="AH52" s="7"/>
    </row>
    <row r="53" spans="1:34" ht="33" hidden="1" customHeight="1">
      <c r="A53" s="327">
        <v>6</v>
      </c>
      <c r="B53" s="328">
        <v>321000</v>
      </c>
      <c r="C53" s="329" t="s">
        <v>69</v>
      </c>
      <c r="D53" s="254">
        <f>+Programska_aktivnost!D53+Sheet1!D53+Sheet2!D53</f>
        <v>0</v>
      </c>
      <c r="E53" s="253">
        <f>+Programska_aktivnost!E53+Sheet1!E53+Sheet2!E53</f>
        <v>0</v>
      </c>
      <c r="F53" s="254">
        <f>+Programska_aktivnost!F53+Sheet1!F53+Sheet2!F53</f>
        <v>0</v>
      </c>
      <c r="G53" s="253">
        <f>+Programska_aktivnost!G53+Sheet1!G53+Sheet2!G53</f>
        <v>0</v>
      </c>
      <c r="H53" s="252">
        <f>+Programska_aktivnost!H53+Sheet1!H53+Sheet2!H53</f>
        <v>0</v>
      </c>
      <c r="I53" s="253">
        <f>+Programska_aktivnost!I53+Sheet1!I53+Sheet2!I53</f>
        <v>0</v>
      </c>
      <c r="J53" s="254">
        <f>+Programska_aktivnost!J53+Sheet1!J53+Sheet2!J53</f>
        <v>0</v>
      </c>
      <c r="K53" s="253">
        <f>+Programska_aktivnost!K53+Sheet1!K53+Sheet2!K53</f>
        <v>0</v>
      </c>
      <c r="L53" s="254">
        <f>+Programska_aktivnost!L53+Sheet1!L53+Sheet2!L53</f>
        <v>0</v>
      </c>
      <c r="M53" s="253">
        <f>+Programska_aktivnost!M53+Sheet1!M53+Sheet2!M53</f>
        <v>0</v>
      </c>
      <c r="N53" s="254">
        <f>SUM(N54)</f>
        <v>0</v>
      </c>
      <c r="O53" s="253">
        <f>SUM(O54)</f>
        <v>0</v>
      </c>
      <c r="P53" s="3"/>
      <c r="Q53" s="3"/>
      <c r="R53" s="3"/>
      <c r="S53" s="3"/>
      <c r="T53" s="3"/>
      <c r="U53" s="3"/>
      <c r="V53" s="112"/>
      <c r="W53" s="112"/>
      <c r="X53" s="112"/>
      <c r="Y53" s="236">
        <f t="shared" si="3"/>
        <v>0</v>
      </c>
      <c r="Z53" s="7"/>
      <c r="AA53" s="7"/>
      <c r="AB53" s="7"/>
      <c r="AC53" s="7"/>
      <c r="AD53" s="7"/>
      <c r="AE53" s="7"/>
      <c r="AF53" s="7"/>
      <c r="AG53" s="7"/>
      <c r="AH53" s="7"/>
    </row>
    <row r="54" spans="1:34" ht="38.25" hidden="1">
      <c r="A54" s="406">
        <v>7</v>
      </c>
      <c r="B54" s="334">
        <v>321300</v>
      </c>
      <c r="C54" s="330" t="s">
        <v>63</v>
      </c>
      <c r="D54" s="336">
        <f>+Programska_aktivnost!D54+Sheet1!D54+Sheet2!D54</f>
        <v>0</v>
      </c>
      <c r="E54" s="322">
        <f>+Programska_aktivnost!E54+Sheet1!E54+Sheet2!E54</f>
        <v>0</v>
      </c>
      <c r="F54" s="336">
        <f>+Programska_aktivnost!F54+Sheet1!F54+Sheet2!F54</f>
        <v>0</v>
      </c>
      <c r="G54" s="320">
        <f>+Programska_aktivnost!G54+Sheet1!G54+Sheet2!G54</f>
        <v>0</v>
      </c>
      <c r="H54" s="332">
        <f>+Programska_aktivnost!H54+Sheet1!H54+Sheet2!H54</f>
        <v>0</v>
      </c>
      <c r="I54" s="333">
        <f>+Programska_aktivnost!I54+Sheet1!I54+Sheet2!I54</f>
        <v>0</v>
      </c>
      <c r="J54" s="336">
        <f>+Programska_aktivnost!J54+Sheet1!J54+Sheet2!J54</f>
        <v>0</v>
      </c>
      <c r="K54" s="322">
        <f>+Programska_aktivnost!K54+Sheet1!K54+Sheet2!K54</f>
        <v>0</v>
      </c>
      <c r="L54" s="336">
        <f>+Programska_aktivnost!L54+Sheet1!L54+Sheet2!L54</f>
        <v>0</v>
      </c>
      <c r="M54" s="322">
        <f>+Programska_aktivnost!M54+Sheet1!M54+Sheet2!M54</f>
        <v>0</v>
      </c>
      <c r="N54" s="336">
        <f>SUM(H54,J54,L54)</f>
        <v>0</v>
      </c>
      <c r="O54" s="322">
        <f>SUM(I54,K54,M54)</f>
        <v>0</v>
      </c>
      <c r="P54" s="3"/>
      <c r="Q54" s="3"/>
      <c r="R54" s="3"/>
      <c r="S54" s="3"/>
      <c r="T54" s="3"/>
      <c r="U54" s="3"/>
      <c r="V54" s="112"/>
      <c r="W54" s="112"/>
      <c r="X54" s="112"/>
      <c r="Y54" s="236">
        <f t="shared" si="3"/>
        <v>0</v>
      </c>
      <c r="Z54" s="7"/>
      <c r="AA54" s="7"/>
      <c r="AB54" s="7"/>
      <c r="AC54" s="7"/>
      <c r="AD54" s="7"/>
      <c r="AE54" s="7"/>
      <c r="AF54" s="7"/>
      <c r="AG54" s="7"/>
      <c r="AH54" s="7"/>
    </row>
    <row r="55" spans="1:34" ht="33" customHeight="1">
      <c r="A55" s="272">
        <f>A54+1</f>
        <v>8</v>
      </c>
      <c r="B55" s="267">
        <v>700000</v>
      </c>
      <c r="C55" s="273" t="s">
        <v>70</v>
      </c>
      <c r="D55" s="288">
        <f>+Programska_aktivnost!D55+Sheet1!D55+Sheet2!D55</f>
        <v>30491</v>
      </c>
      <c r="E55" s="266">
        <f>+Programska_aktivnost!E55+Sheet1!E55+Sheet2!E55</f>
        <v>80144</v>
      </c>
      <c r="F55" s="265">
        <f>+Programska_aktivnost!F55+Sheet1!F55+Sheet2!F55</f>
        <v>26075</v>
      </c>
      <c r="G55" s="266">
        <f>+Programska_aktivnost!G55+Sheet1!G55+Sheet2!G55</f>
        <v>81999</v>
      </c>
      <c r="H55" s="265">
        <f>+Programska_aktivnost!H55+Sheet1!H55+Sheet2!H55</f>
        <v>23560</v>
      </c>
      <c r="I55" s="266">
        <f>+Programska_aktivnost!I55+Sheet1!I55+Sheet2!I55</f>
        <v>98626</v>
      </c>
      <c r="J55" s="288">
        <f>+Programska_aktivnost!J55+Sheet1!J55+Sheet2!J55</f>
        <v>25000</v>
      </c>
      <c r="K55" s="266">
        <f>+Programska_aktivnost!K55+Sheet1!K55+Sheet2!K55</f>
        <v>96718</v>
      </c>
      <c r="L55" s="265">
        <f>+Programska_aktivnost!L55+Sheet1!L55+Sheet2!L55</f>
        <v>25000</v>
      </c>
      <c r="M55" s="266">
        <f>+Programska_aktivnost!M55+Sheet1!M55+Sheet2!M55</f>
        <v>96718</v>
      </c>
      <c r="N55" s="265">
        <f>N56+N79+N91+N116+N121+N125</f>
        <v>73560</v>
      </c>
      <c r="O55" s="266">
        <f>O56+O79+O91+O116+O121+O125</f>
        <v>292062</v>
      </c>
      <c r="P55" s="3"/>
      <c r="Q55" s="3"/>
      <c r="R55" s="3"/>
      <c r="S55" s="3"/>
      <c r="T55" s="3"/>
      <c r="U55" s="3"/>
      <c r="V55" s="112"/>
      <c r="W55" s="112"/>
      <c r="X55" s="112"/>
      <c r="Y55" s="236">
        <f>SUM(D55:O55)</f>
        <v>949953</v>
      </c>
      <c r="Z55" s="7"/>
      <c r="AA55" s="7"/>
      <c r="AB55" s="7"/>
      <c r="AC55" s="7"/>
      <c r="AD55" s="7"/>
      <c r="AE55" s="7"/>
      <c r="AF55" s="7"/>
      <c r="AG55" s="7"/>
      <c r="AH55" s="7"/>
    </row>
    <row r="56" spans="1:34" ht="33" hidden="1" customHeight="1">
      <c r="A56" s="276">
        <f t="shared" ref="A56:A119" si="5">A55+1</f>
        <v>9</v>
      </c>
      <c r="B56" s="245">
        <v>710000</v>
      </c>
      <c r="C56" s="277" t="s">
        <v>71</v>
      </c>
      <c r="D56" s="254">
        <f>+Programska_aktivnost!D56+Sheet1!D56+Sheet2!D56</f>
        <v>0</v>
      </c>
      <c r="E56" s="253">
        <f>+Programska_aktivnost!E56+Sheet1!E56+Sheet2!E56</f>
        <v>0</v>
      </c>
      <c r="F56" s="252">
        <f>+Programska_aktivnost!F56+Sheet1!F56+Sheet2!F56</f>
        <v>0</v>
      </c>
      <c r="G56" s="253">
        <f>+Programska_aktivnost!G56+Sheet1!G56+Sheet2!G56</f>
        <v>0</v>
      </c>
      <c r="H56" s="252">
        <f>+Programska_aktivnost!H56+Sheet1!H56+Sheet2!H56</f>
        <v>0</v>
      </c>
      <c r="I56" s="253">
        <f>+Programska_aktivnost!I56+Sheet1!I56+Sheet2!I56</f>
        <v>0</v>
      </c>
      <c r="J56" s="254">
        <f>+Programska_aktivnost!J56+Sheet1!J56+Sheet2!J56</f>
        <v>0</v>
      </c>
      <c r="K56" s="253">
        <f>+Programska_aktivnost!K56+Sheet1!K56+Sheet2!K56</f>
        <v>0</v>
      </c>
      <c r="L56" s="252">
        <f>+Programska_aktivnost!L56+Sheet1!L56+Sheet2!L56</f>
        <v>0</v>
      </c>
      <c r="M56" s="253">
        <f>+Programska_aktivnost!M56+Sheet1!M56+Sheet2!M56</f>
        <v>0</v>
      </c>
      <c r="N56" s="252">
        <f>N57+N61+N63+N70+N76</f>
        <v>0</v>
      </c>
      <c r="O56" s="253">
        <f>O57+O61+O63+O70+O76</f>
        <v>0</v>
      </c>
      <c r="P56" s="3"/>
      <c r="Q56" s="3"/>
      <c r="R56" s="3"/>
      <c r="S56" s="3"/>
      <c r="T56" s="3"/>
      <c r="U56" s="3"/>
      <c r="V56" s="112"/>
      <c r="W56" s="112"/>
      <c r="X56" s="112"/>
      <c r="Y56" s="236">
        <f t="shared" ref="Y56:Y119" si="6">SUM(D56:O56)</f>
        <v>0</v>
      </c>
      <c r="Z56" s="7"/>
      <c r="AA56" s="7"/>
      <c r="AB56" s="7"/>
      <c r="AC56" s="7"/>
      <c r="AD56" s="7"/>
      <c r="AE56" s="7"/>
      <c r="AF56" s="7"/>
      <c r="AG56" s="7"/>
      <c r="AH56" s="7"/>
    </row>
    <row r="57" spans="1:34" ht="33" hidden="1" customHeight="1">
      <c r="A57" s="276">
        <f t="shared" si="5"/>
        <v>10</v>
      </c>
      <c r="B57" s="245">
        <v>711000</v>
      </c>
      <c r="C57" s="277" t="s">
        <v>72</v>
      </c>
      <c r="D57" s="254">
        <f>+Programska_aktivnost!D57+Sheet1!D57+Sheet2!D57</f>
        <v>0</v>
      </c>
      <c r="E57" s="253">
        <f>+Programska_aktivnost!E57+Sheet1!E57+Sheet2!E57</f>
        <v>0</v>
      </c>
      <c r="F57" s="254">
        <f>+Programska_aktivnost!F57+Sheet1!F57+Sheet2!F57</f>
        <v>0</v>
      </c>
      <c r="G57" s="253">
        <f>+Programska_aktivnost!G57+Sheet1!G57+Sheet2!G57</f>
        <v>0</v>
      </c>
      <c r="H57" s="252">
        <f>+Programska_aktivnost!H57+Sheet1!H57+Sheet2!H57</f>
        <v>0</v>
      </c>
      <c r="I57" s="253">
        <f>+Programska_aktivnost!I57+Sheet1!I57+Sheet2!I57</f>
        <v>0</v>
      </c>
      <c r="J57" s="254">
        <f>+Programska_aktivnost!J57+Sheet1!J57+Sheet2!J57</f>
        <v>0</v>
      </c>
      <c r="K57" s="253">
        <f>+Programska_aktivnost!K57+Sheet1!K57+Sheet2!K57</f>
        <v>0</v>
      </c>
      <c r="L57" s="254">
        <f>+Programska_aktivnost!L57+Sheet1!L57+Sheet2!L57</f>
        <v>0</v>
      </c>
      <c r="M57" s="253">
        <f>+Programska_aktivnost!M57+Sheet1!M57+Sheet2!M57</f>
        <v>0</v>
      </c>
      <c r="N57" s="254">
        <f t="shared" ref="N57:O87" si="7">SUM(H57,J57,L57)</f>
        <v>0</v>
      </c>
      <c r="O57" s="253">
        <f t="shared" si="7"/>
        <v>0</v>
      </c>
      <c r="P57" s="3"/>
      <c r="Q57" s="3"/>
      <c r="R57" s="3"/>
      <c r="S57" s="3"/>
      <c r="T57" s="3"/>
      <c r="U57" s="3"/>
      <c r="V57" s="112"/>
      <c r="W57" s="112"/>
      <c r="X57" s="112"/>
      <c r="Y57" s="236">
        <f t="shared" si="6"/>
        <v>0</v>
      </c>
      <c r="Z57" s="7"/>
      <c r="AA57" s="7"/>
      <c r="AB57" s="7"/>
      <c r="AC57" s="7"/>
      <c r="AD57" s="7"/>
      <c r="AE57" s="7"/>
      <c r="AF57" s="7"/>
      <c r="AG57" s="7"/>
      <c r="AH57" s="7"/>
    </row>
    <row r="58" spans="1:34" ht="33" hidden="1" customHeight="1">
      <c r="A58" s="278">
        <f t="shared" si="5"/>
        <v>11</v>
      </c>
      <c r="B58" s="246">
        <v>711100</v>
      </c>
      <c r="C58" s="279" t="s">
        <v>541</v>
      </c>
      <c r="D58" s="336">
        <f>+Programska_aktivnost!D58+Sheet1!D58+Sheet2!D58</f>
        <v>0</v>
      </c>
      <c r="E58" s="322">
        <f>+Programska_aktivnost!E58+Sheet1!E58+Sheet2!E58</f>
        <v>0</v>
      </c>
      <c r="F58" s="336">
        <f>+Programska_aktivnost!F58+Sheet1!F58+Sheet2!F58</f>
        <v>0</v>
      </c>
      <c r="G58" s="320">
        <f>+Programska_aktivnost!G58+Sheet1!G58+Sheet2!G58</f>
        <v>0</v>
      </c>
      <c r="H58" s="332">
        <f>+Programska_aktivnost!H58+Sheet1!H58+Sheet2!H58</f>
        <v>0</v>
      </c>
      <c r="I58" s="333">
        <f>+Programska_aktivnost!I58+Sheet1!I58+Sheet2!I58</f>
        <v>0</v>
      </c>
      <c r="J58" s="336">
        <f>+Programska_aktivnost!J58+Sheet1!J58+Sheet2!J58</f>
        <v>0</v>
      </c>
      <c r="K58" s="322">
        <f>+Programska_aktivnost!K58+Sheet1!K58+Sheet2!K58</f>
        <v>0</v>
      </c>
      <c r="L58" s="336">
        <f>+Programska_aktivnost!L58+Sheet1!L58+Sheet2!L58</f>
        <v>0</v>
      </c>
      <c r="M58" s="322">
        <f>+Programska_aktivnost!M58+Sheet1!M58+Sheet2!M58</f>
        <v>0</v>
      </c>
      <c r="N58" s="336">
        <f>SUM(H58,J58,L58)</f>
        <v>0</v>
      </c>
      <c r="O58" s="322">
        <f>SUM(I58,K58,M58)</f>
        <v>0</v>
      </c>
      <c r="P58" s="3"/>
      <c r="Q58" s="3"/>
      <c r="R58" s="3"/>
      <c r="S58" s="3"/>
      <c r="T58" s="3"/>
      <c r="U58" s="3"/>
      <c r="V58" s="112"/>
      <c r="W58" s="112"/>
      <c r="X58" s="112"/>
      <c r="Y58" s="236">
        <f t="shared" si="6"/>
        <v>0</v>
      </c>
      <c r="Z58" s="7"/>
      <c r="AA58" s="7"/>
      <c r="AB58" s="7"/>
      <c r="AC58" s="7"/>
      <c r="AD58" s="7"/>
      <c r="AE58" s="7"/>
      <c r="AF58" s="7"/>
      <c r="AG58" s="7"/>
      <c r="AH58" s="7"/>
    </row>
    <row r="59" spans="1:34" ht="38.25" hidden="1">
      <c r="A59" s="278">
        <f t="shared" si="5"/>
        <v>12</v>
      </c>
      <c r="B59" s="246">
        <v>711200</v>
      </c>
      <c r="C59" s="279" t="s">
        <v>542</v>
      </c>
      <c r="D59" s="336">
        <f>+Programska_aktivnost!D59+Sheet1!D59+Sheet2!D59</f>
        <v>0</v>
      </c>
      <c r="E59" s="322">
        <f>+Programska_aktivnost!E59+Sheet1!E59+Sheet2!E59</f>
        <v>0</v>
      </c>
      <c r="F59" s="336">
        <f>+Programska_aktivnost!F59+Sheet1!F59+Sheet2!F59</f>
        <v>0</v>
      </c>
      <c r="G59" s="320">
        <f>+Programska_aktivnost!G59+Sheet1!G59+Sheet2!G59</f>
        <v>0</v>
      </c>
      <c r="H59" s="332">
        <f>+Programska_aktivnost!H59+Sheet1!H59+Sheet2!H59</f>
        <v>0</v>
      </c>
      <c r="I59" s="333">
        <f>+Programska_aktivnost!I59+Sheet1!I59+Sheet2!I59</f>
        <v>0</v>
      </c>
      <c r="J59" s="336">
        <f>+Programska_aktivnost!J59+Sheet1!J59+Sheet2!J59</f>
        <v>0</v>
      </c>
      <c r="K59" s="322">
        <f>+Programska_aktivnost!K59+Sheet1!K59+Sheet2!K59</f>
        <v>0</v>
      </c>
      <c r="L59" s="336">
        <f>+Programska_aktivnost!L59+Sheet1!L59+Sheet2!L59</f>
        <v>0</v>
      </c>
      <c r="M59" s="322">
        <f>+Programska_aktivnost!M59+Sheet1!M59+Sheet2!M59</f>
        <v>0</v>
      </c>
      <c r="N59" s="336">
        <f t="shared" si="7"/>
        <v>0</v>
      </c>
      <c r="O59" s="322">
        <f>SUM(I59,K59,M59)</f>
        <v>0</v>
      </c>
      <c r="P59" s="3"/>
      <c r="Q59" s="3"/>
      <c r="R59" s="3"/>
      <c r="S59" s="3"/>
      <c r="T59" s="3"/>
      <c r="U59" s="3"/>
      <c r="V59" s="112"/>
      <c r="W59" s="112"/>
      <c r="X59" s="112"/>
      <c r="Y59" s="236">
        <f t="shared" si="6"/>
        <v>0</v>
      </c>
      <c r="Z59" s="7"/>
      <c r="AA59" s="7"/>
      <c r="AB59" s="7"/>
      <c r="AC59" s="7"/>
      <c r="AD59" s="7"/>
      <c r="AE59" s="7"/>
      <c r="AF59" s="7"/>
      <c r="AG59" s="7"/>
      <c r="AH59" s="7"/>
    </row>
    <row r="60" spans="1:34" ht="51" hidden="1">
      <c r="A60" s="278">
        <f t="shared" si="5"/>
        <v>13</v>
      </c>
      <c r="B60" s="246">
        <v>711300</v>
      </c>
      <c r="C60" s="279" t="s">
        <v>1332</v>
      </c>
      <c r="D60" s="336">
        <f>+Programska_aktivnost!D60+Sheet1!D60+Sheet2!D60</f>
        <v>0</v>
      </c>
      <c r="E60" s="322">
        <f>+Programska_aktivnost!E60+Sheet1!E60+Sheet2!E60</f>
        <v>0</v>
      </c>
      <c r="F60" s="336">
        <f>+Programska_aktivnost!F60+Sheet1!F60+Sheet2!F60</f>
        <v>0</v>
      </c>
      <c r="G60" s="320">
        <f>+Programska_aktivnost!G60+Sheet1!G60+Sheet2!G60</f>
        <v>0</v>
      </c>
      <c r="H60" s="332">
        <f>+Programska_aktivnost!H60+Sheet1!H60+Sheet2!H60</f>
        <v>0</v>
      </c>
      <c r="I60" s="333">
        <f>+Programska_aktivnost!I60+Sheet1!I60+Sheet2!I60</f>
        <v>0</v>
      </c>
      <c r="J60" s="336">
        <f>+Programska_aktivnost!J60+Sheet1!J60+Sheet2!J60</f>
        <v>0</v>
      </c>
      <c r="K60" s="322">
        <f>+Programska_aktivnost!K60+Sheet1!K60+Sheet2!K60</f>
        <v>0</v>
      </c>
      <c r="L60" s="336">
        <f>+Programska_aktivnost!L60+Sheet1!L60+Sheet2!L60</f>
        <v>0</v>
      </c>
      <c r="M60" s="322">
        <f>+Programska_aktivnost!M60+Sheet1!M60+Sheet2!M60</f>
        <v>0</v>
      </c>
      <c r="N60" s="336">
        <f t="shared" si="7"/>
        <v>0</v>
      </c>
      <c r="O60" s="322">
        <f t="shared" si="7"/>
        <v>0</v>
      </c>
      <c r="P60" s="3"/>
      <c r="Q60" s="3"/>
      <c r="R60" s="3"/>
      <c r="S60" s="3"/>
      <c r="T60" s="3"/>
      <c r="U60" s="3"/>
      <c r="V60" s="112"/>
      <c r="W60" s="112"/>
      <c r="X60" s="112"/>
      <c r="Y60" s="236">
        <f t="shared" si="6"/>
        <v>0</v>
      </c>
      <c r="Z60" s="7"/>
      <c r="AA60" s="7"/>
      <c r="AB60" s="7"/>
      <c r="AC60" s="7"/>
      <c r="AD60" s="7"/>
      <c r="AE60" s="7"/>
      <c r="AF60" s="7"/>
      <c r="AG60" s="7"/>
      <c r="AH60" s="7"/>
    </row>
    <row r="61" spans="1:34" ht="33" hidden="1" customHeight="1">
      <c r="A61" s="276">
        <f t="shared" si="5"/>
        <v>14</v>
      </c>
      <c r="B61" s="245">
        <v>712000</v>
      </c>
      <c r="C61" s="277" t="s">
        <v>73</v>
      </c>
      <c r="D61" s="254">
        <f>+Programska_aktivnost!D61+Sheet1!D61+Sheet2!D61</f>
        <v>0</v>
      </c>
      <c r="E61" s="253">
        <f>+Programska_aktivnost!E61+Sheet1!E61+Sheet2!E61</f>
        <v>0</v>
      </c>
      <c r="F61" s="254">
        <f>+Programska_aktivnost!F61+Sheet1!F61+Sheet2!F61</f>
        <v>0</v>
      </c>
      <c r="G61" s="253">
        <f>+Programska_aktivnost!G61+Sheet1!G61+Sheet2!G61</f>
        <v>0</v>
      </c>
      <c r="H61" s="252">
        <f>+Programska_aktivnost!H61+Sheet1!H61+Sheet2!H61</f>
        <v>0</v>
      </c>
      <c r="I61" s="253">
        <f>+Programska_aktivnost!I61+Sheet1!I61+Sheet2!I61</f>
        <v>0</v>
      </c>
      <c r="J61" s="254">
        <f>+Programska_aktivnost!J61+Sheet1!J61+Sheet2!J61</f>
        <v>0</v>
      </c>
      <c r="K61" s="253">
        <f>+Programska_aktivnost!K61+Sheet1!K61+Sheet2!K61</f>
        <v>0</v>
      </c>
      <c r="L61" s="254">
        <f>+Programska_aktivnost!L61+Sheet1!L61+Sheet2!L61</f>
        <v>0</v>
      </c>
      <c r="M61" s="253">
        <f>+Programska_aktivnost!M61+Sheet1!M61+Sheet2!M61</f>
        <v>0</v>
      </c>
      <c r="N61" s="254">
        <f t="shared" si="7"/>
        <v>0</v>
      </c>
      <c r="O61" s="253">
        <f t="shared" si="7"/>
        <v>0</v>
      </c>
      <c r="P61" s="3"/>
      <c r="Q61" s="3"/>
      <c r="R61" s="3"/>
      <c r="S61" s="3"/>
      <c r="T61" s="3"/>
      <c r="U61" s="3"/>
      <c r="V61" s="112"/>
      <c r="W61" s="112"/>
      <c r="X61" s="112"/>
      <c r="Y61" s="236">
        <f t="shared" si="6"/>
        <v>0</v>
      </c>
      <c r="Z61" s="7"/>
      <c r="AA61" s="7"/>
      <c r="AB61" s="7"/>
      <c r="AC61" s="7"/>
      <c r="AD61" s="7"/>
      <c r="AE61" s="7"/>
      <c r="AF61" s="7"/>
      <c r="AG61" s="7"/>
      <c r="AH61" s="7"/>
    </row>
    <row r="62" spans="1:34" ht="33" hidden="1" customHeight="1">
      <c r="A62" s="278">
        <f t="shared" si="5"/>
        <v>15</v>
      </c>
      <c r="B62" s="246">
        <v>712100</v>
      </c>
      <c r="C62" s="279" t="s">
        <v>1183</v>
      </c>
      <c r="D62" s="336">
        <f>+Programska_aktivnost!D62+Sheet1!D62+Sheet2!D62</f>
        <v>0</v>
      </c>
      <c r="E62" s="322">
        <f>+Programska_aktivnost!E62+Sheet1!E62+Sheet2!E62</f>
        <v>0</v>
      </c>
      <c r="F62" s="336">
        <f>+Programska_aktivnost!F62+Sheet1!F62+Sheet2!F62</f>
        <v>0</v>
      </c>
      <c r="G62" s="320">
        <f>+Programska_aktivnost!G62+Sheet1!G62+Sheet2!G62</f>
        <v>0</v>
      </c>
      <c r="H62" s="332">
        <f>+Programska_aktivnost!H62+Sheet1!H62+Sheet2!H62</f>
        <v>0</v>
      </c>
      <c r="I62" s="333">
        <f>+Programska_aktivnost!I62+Sheet1!I62+Sheet2!I62</f>
        <v>0</v>
      </c>
      <c r="J62" s="336">
        <f>+Programska_aktivnost!J62+Sheet1!J62+Sheet2!J62</f>
        <v>0</v>
      </c>
      <c r="K62" s="322">
        <f>+Programska_aktivnost!K62+Sheet1!K62+Sheet2!K62</f>
        <v>0</v>
      </c>
      <c r="L62" s="336">
        <f>+Programska_aktivnost!L62+Sheet1!L62+Sheet2!L62</f>
        <v>0</v>
      </c>
      <c r="M62" s="322">
        <f>+Programska_aktivnost!M62+Sheet1!M62+Sheet2!M62</f>
        <v>0</v>
      </c>
      <c r="N62" s="336">
        <f t="shared" si="7"/>
        <v>0</v>
      </c>
      <c r="O62" s="322">
        <f t="shared" si="7"/>
        <v>0</v>
      </c>
      <c r="P62" s="3"/>
      <c r="Q62" s="3"/>
      <c r="R62" s="3"/>
      <c r="S62" s="3"/>
      <c r="T62" s="3"/>
      <c r="U62" s="3"/>
      <c r="V62" s="112"/>
      <c r="W62" s="112"/>
      <c r="X62" s="112"/>
      <c r="Y62" s="236">
        <f t="shared" si="6"/>
        <v>0</v>
      </c>
      <c r="Z62" s="7"/>
      <c r="AA62" s="7"/>
      <c r="AB62" s="7"/>
      <c r="AC62" s="7"/>
      <c r="AD62" s="7"/>
      <c r="AE62" s="7"/>
      <c r="AF62" s="7"/>
      <c r="AG62" s="7"/>
      <c r="AH62" s="7"/>
    </row>
    <row r="63" spans="1:34" ht="33" hidden="1" customHeight="1">
      <c r="A63" s="276">
        <f t="shared" si="5"/>
        <v>16</v>
      </c>
      <c r="B63" s="245">
        <v>713000</v>
      </c>
      <c r="C63" s="277" t="s">
        <v>74</v>
      </c>
      <c r="D63" s="254">
        <f>+Programska_aktivnost!D63+Sheet1!D63+Sheet2!D63</f>
        <v>0</v>
      </c>
      <c r="E63" s="253">
        <f>+Programska_aktivnost!E63+Sheet1!E63+Sheet2!E63</f>
        <v>0</v>
      </c>
      <c r="F63" s="254">
        <f>+Programska_aktivnost!F63+Sheet1!F63+Sheet2!F63</f>
        <v>0</v>
      </c>
      <c r="G63" s="253">
        <f>+Programska_aktivnost!G63+Sheet1!G63+Sheet2!G63</f>
        <v>0</v>
      </c>
      <c r="H63" s="252">
        <f>+Programska_aktivnost!H63+Sheet1!H63+Sheet2!H63</f>
        <v>0</v>
      </c>
      <c r="I63" s="253">
        <f>+Programska_aktivnost!I63+Sheet1!I63+Sheet2!I63</f>
        <v>0</v>
      </c>
      <c r="J63" s="254">
        <f>+Programska_aktivnost!J63+Sheet1!J63+Sheet2!J63</f>
        <v>0</v>
      </c>
      <c r="K63" s="253">
        <f>+Programska_aktivnost!K63+Sheet1!K63+Sheet2!K63</f>
        <v>0</v>
      </c>
      <c r="L63" s="254">
        <f>+Programska_aktivnost!L63+Sheet1!L63+Sheet2!L63</f>
        <v>0</v>
      </c>
      <c r="M63" s="253">
        <f>+Programska_aktivnost!M63+Sheet1!M63+Sheet2!M63</f>
        <v>0</v>
      </c>
      <c r="N63" s="254">
        <f t="shared" si="7"/>
        <v>0</v>
      </c>
      <c r="O63" s="253">
        <f t="shared" si="7"/>
        <v>0</v>
      </c>
      <c r="P63" s="3"/>
      <c r="Q63" s="3"/>
      <c r="R63" s="3"/>
      <c r="S63" s="3"/>
      <c r="T63" s="3"/>
      <c r="U63" s="3"/>
      <c r="V63" s="112"/>
      <c r="W63" s="112"/>
      <c r="X63" s="112"/>
      <c r="Y63" s="236">
        <f t="shared" si="6"/>
        <v>0</v>
      </c>
      <c r="Z63" s="7"/>
      <c r="AA63" s="7"/>
      <c r="AB63" s="7"/>
      <c r="AC63" s="7"/>
      <c r="AD63" s="7"/>
      <c r="AE63" s="7"/>
      <c r="AF63" s="7"/>
      <c r="AG63" s="7"/>
      <c r="AH63" s="7"/>
    </row>
    <row r="64" spans="1:34" ht="33" hidden="1" customHeight="1">
      <c r="A64" s="278">
        <f t="shared" si="5"/>
        <v>17</v>
      </c>
      <c r="B64" s="246">
        <v>713100</v>
      </c>
      <c r="C64" s="279" t="s">
        <v>1184</v>
      </c>
      <c r="D64" s="336">
        <f>+Programska_aktivnost!D64+Sheet1!D64+Sheet2!D64</f>
        <v>0</v>
      </c>
      <c r="E64" s="322">
        <f>+Programska_aktivnost!E64+Sheet1!E64+Sheet2!E64</f>
        <v>0</v>
      </c>
      <c r="F64" s="336">
        <f>+Programska_aktivnost!F64+Sheet1!F64+Sheet2!F64</f>
        <v>0</v>
      </c>
      <c r="G64" s="320">
        <f>+Programska_aktivnost!G64+Sheet1!G64+Sheet2!G64</f>
        <v>0</v>
      </c>
      <c r="H64" s="332">
        <f>+Programska_aktivnost!H64+Sheet1!H64+Sheet2!H64</f>
        <v>0</v>
      </c>
      <c r="I64" s="333">
        <f>+Programska_aktivnost!I64+Sheet1!I64+Sheet2!I64</f>
        <v>0</v>
      </c>
      <c r="J64" s="336">
        <f>+Programska_aktivnost!J64+Sheet1!J64+Sheet2!J64</f>
        <v>0</v>
      </c>
      <c r="K64" s="322">
        <f>+Programska_aktivnost!K64+Sheet1!K64+Sheet2!K64</f>
        <v>0</v>
      </c>
      <c r="L64" s="336">
        <f>+Programska_aktivnost!L64+Sheet1!L64+Sheet2!L64</f>
        <v>0</v>
      </c>
      <c r="M64" s="322">
        <f>+Programska_aktivnost!M64+Sheet1!M64+Sheet2!M64</f>
        <v>0</v>
      </c>
      <c r="N64" s="336">
        <f t="shared" si="7"/>
        <v>0</v>
      </c>
      <c r="O64" s="322">
        <f t="shared" si="7"/>
        <v>0</v>
      </c>
      <c r="P64" s="3"/>
      <c r="Q64" s="3"/>
      <c r="R64" s="3"/>
      <c r="S64" s="3"/>
      <c r="T64" s="3"/>
      <c r="U64" s="3"/>
      <c r="V64" s="112"/>
      <c r="W64" s="112"/>
      <c r="X64" s="112"/>
      <c r="Y64" s="236">
        <f t="shared" si="6"/>
        <v>0</v>
      </c>
      <c r="Z64" s="7"/>
      <c r="AA64" s="7"/>
      <c r="AB64" s="7"/>
      <c r="AC64" s="7"/>
      <c r="AD64" s="7"/>
      <c r="AE64" s="7"/>
      <c r="AF64" s="7"/>
      <c r="AG64" s="7"/>
      <c r="AH64" s="7"/>
    </row>
    <row r="65" spans="1:34" ht="33" hidden="1" customHeight="1">
      <c r="A65" s="278">
        <f t="shared" si="5"/>
        <v>18</v>
      </c>
      <c r="B65" s="246">
        <v>713200</v>
      </c>
      <c r="C65" s="279" t="s">
        <v>1185</v>
      </c>
      <c r="D65" s="336">
        <f>+Programska_aktivnost!D65+Sheet1!D65+Sheet2!D65</f>
        <v>0</v>
      </c>
      <c r="E65" s="322">
        <f>+Programska_aktivnost!E65+Sheet1!E65+Sheet2!E65</f>
        <v>0</v>
      </c>
      <c r="F65" s="336">
        <f>+Programska_aktivnost!F65+Sheet1!F65+Sheet2!F65</f>
        <v>0</v>
      </c>
      <c r="G65" s="320">
        <f>+Programska_aktivnost!G65+Sheet1!G65+Sheet2!G65</f>
        <v>0</v>
      </c>
      <c r="H65" s="332">
        <f>+Programska_aktivnost!H65+Sheet1!H65+Sheet2!H65</f>
        <v>0</v>
      </c>
      <c r="I65" s="333">
        <f>+Programska_aktivnost!I65+Sheet1!I65+Sheet2!I65</f>
        <v>0</v>
      </c>
      <c r="J65" s="336">
        <f>+Programska_aktivnost!J65+Sheet1!J65+Sheet2!J65</f>
        <v>0</v>
      </c>
      <c r="K65" s="322">
        <f>+Programska_aktivnost!K65+Sheet1!K65+Sheet2!K65</f>
        <v>0</v>
      </c>
      <c r="L65" s="336">
        <f>+Programska_aktivnost!L65+Sheet1!L65+Sheet2!L65</f>
        <v>0</v>
      </c>
      <c r="M65" s="322">
        <f>+Programska_aktivnost!M65+Sheet1!M65+Sheet2!M65</f>
        <v>0</v>
      </c>
      <c r="N65" s="336">
        <f t="shared" si="7"/>
        <v>0</v>
      </c>
      <c r="O65" s="322">
        <f t="shared" si="7"/>
        <v>0</v>
      </c>
      <c r="P65" s="3"/>
      <c r="Q65" s="3"/>
      <c r="R65" s="3"/>
      <c r="S65" s="3"/>
      <c r="T65" s="3"/>
      <c r="U65" s="3"/>
      <c r="V65" s="112"/>
      <c r="W65" s="112"/>
      <c r="X65" s="112"/>
      <c r="Y65" s="236">
        <f t="shared" si="6"/>
        <v>0</v>
      </c>
      <c r="Z65" s="7"/>
      <c r="AA65" s="7"/>
      <c r="AB65" s="7"/>
      <c r="AC65" s="7"/>
      <c r="AD65" s="7"/>
      <c r="AE65" s="7"/>
      <c r="AF65" s="7"/>
      <c r="AG65" s="7"/>
      <c r="AH65" s="7"/>
    </row>
    <row r="66" spans="1:34" ht="33" hidden="1" customHeight="1">
      <c r="A66" s="278">
        <f t="shared" si="5"/>
        <v>19</v>
      </c>
      <c r="B66" s="246">
        <v>713300</v>
      </c>
      <c r="C66" s="279" t="s">
        <v>1186</v>
      </c>
      <c r="D66" s="336">
        <f>+Programska_aktivnost!D66+Sheet1!D66+Sheet2!D66</f>
        <v>0</v>
      </c>
      <c r="E66" s="322">
        <f>+Programska_aktivnost!E66+Sheet1!E66+Sheet2!E66</f>
        <v>0</v>
      </c>
      <c r="F66" s="336">
        <f>+Programska_aktivnost!F66+Sheet1!F66+Sheet2!F66</f>
        <v>0</v>
      </c>
      <c r="G66" s="320">
        <f>+Programska_aktivnost!G66+Sheet1!G66+Sheet2!G66</f>
        <v>0</v>
      </c>
      <c r="H66" s="332">
        <f>+Programska_aktivnost!H66+Sheet1!H66+Sheet2!H66</f>
        <v>0</v>
      </c>
      <c r="I66" s="333">
        <f>+Programska_aktivnost!I66+Sheet1!I66+Sheet2!I66</f>
        <v>0</v>
      </c>
      <c r="J66" s="336">
        <f>+Programska_aktivnost!J66+Sheet1!J66+Sheet2!J66</f>
        <v>0</v>
      </c>
      <c r="K66" s="322">
        <f>+Programska_aktivnost!K66+Sheet1!K66+Sheet2!K66</f>
        <v>0</v>
      </c>
      <c r="L66" s="336">
        <f>+Programska_aktivnost!L66+Sheet1!L66+Sheet2!L66</f>
        <v>0</v>
      </c>
      <c r="M66" s="322">
        <f>+Programska_aktivnost!M66+Sheet1!M66+Sheet2!M66</f>
        <v>0</v>
      </c>
      <c r="N66" s="336">
        <f t="shared" si="7"/>
        <v>0</v>
      </c>
      <c r="O66" s="322">
        <f t="shared" si="7"/>
        <v>0</v>
      </c>
      <c r="P66" s="3"/>
      <c r="Q66" s="3"/>
      <c r="R66" s="3"/>
      <c r="S66" s="3"/>
      <c r="T66" s="3"/>
      <c r="U66" s="3"/>
      <c r="V66" s="112"/>
      <c r="W66" s="112"/>
      <c r="X66" s="112"/>
      <c r="Y66" s="236">
        <f t="shared" si="6"/>
        <v>0</v>
      </c>
      <c r="Z66" s="7"/>
      <c r="AA66" s="7"/>
      <c r="AB66" s="7"/>
      <c r="AC66" s="7"/>
      <c r="AD66" s="7"/>
      <c r="AE66" s="7"/>
      <c r="AF66" s="7"/>
      <c r="AG66" s="7"/>
      <c r="AH66" s="7"/>
    </row>
    <row r="67" spans="1:34" ht="33" hidden="1" customHeight="1">
      <c r="A67" s="278">
        <f t="shared" si="5"/>
        <v>20</v>
      </c>
      <c r="B67" s="246">
        <v>713400</v>
      </c>
      <c r="C67" s="279" t="s">
        <v>523</v>
      </c>
      <c r="D67" s="336">
        <f>+Programska_aktivnost!D67+Sheet1!D67+Sheet2!D67</f>
        <v>0</v>
      </c>
      <c r="E67" s="322">
        <f>+Programska_aktivnost!E67+Sheet1!E67+Sheet2!E67</f>
        <v>0</v>
      </c>
      <c r="F67" s="336">
        <f>+Programska_aktivnost!F67+Sheet1!F67+Sheet2!F67</f>
        <v>0</v>
      </c>
      <c r="G67" s="320">
        <f>+Programska_aktivnost!G67+Sheet1!G67+Sheet2!G67</f>
        <v>0</v>
      </c>
      <c r="H67" s="332">
        <f>+Programska_aktivnost!H67+Sheet1!H67+Sheet2!H67</f>
        <v>0</v>
      </c>
      <c r="I67" s="333">
        <f>+Programska_aktivnost!I67+Sheet1!I67+Sheet2!I67</f>
        <v>0</v>
      </c>
      <c r="J67" s="336">
        <f>+Programska_aktivnost!J67+Sheet1!J67+Sheet2!J67</f>
        <v>0</v>
      </c>
      <c r="K67" s="322">
        <f>+Programska_aktivnost!K67+Sheet1!K67+Sheet2!K67</f>
        <v>0</v>
      </c>
      <c r="L67" s="336">
        <f>+Programska_aktivnost!L67+Sheet1!L67+Sheet2!L67</f>
        <v>0</v>
      </c>
      <c r="M67" s="322">
        <f>+Programska_aktivnost!M67+Sheet1!M67+Sheet2!M67</f>
        <v>0</v>
      </c>
      <c r="N67" s="336">
        <f t="shared" si="7"/>
        <v>0</v>
      </c>
      <c r="O67" s="322">
        <f t="shared" si="7"/>
        <v>0</v>
      </c>
      <c r="P67" s="3"/>
      <c r="Q67" s="3"/>
      <c r="R67" s="3"/>
      <c r="S67" s="3"/>
      <c r="T67" s="3"/>
      <c r="U67" s="3"/>
      <c r="V67" s="112"/>
      <c r="W67" s="112"/>
      <c r="X67" s="112"/>
      <c r="Y67" s="236">
        <f t="shared" si="6"/>
        <v>0</v>
      </c>
      <c r="Z67" s="7"/>
      <c r="AA67" s="7"/>
      <c r="AB67" s="7"/>
      <c r="AC67" s="7"/>
      <c r="AD67" s="7"/>
      <c r="AE67" s="7"/>
      <c r="AF67" s="7"/>
      <c r="AG67" s="7"/>
      <c r="AH67" s="7"/>
    </row>
    <row r="68" spans="1:34" ht="33" hidden="1" customHeight="1">
      <c r="A68" s="278">
        <f t="shared" si="5"/>
        <v>21</v>
      </c>
      <c r="B68" s="246">
        <v>713500</v>
      </c>
      <c r="C68" s="279" t="s">
        <v>524</v>
      </c>
      <c r="D68" s="336">
        <f>+Programska_aktivnost!D68+Sheet1!D68+Sheet2!D68</f>
        <v>0</v>
      </c>
      <c r="E68" s="322">
        <f>+Programska_aktivnost!E68+Sheet1!E68+Sheet2!E68</f>
        <v>0</v>
      </c>
      <c r="F68" s="336">
        <f>+Programska_aktivnost!F68+Sheet1!F68+Sheet2!F68</f>
        <v>0</v>
      </c>
      <c r="G68" s="320">
        <f>+Programska_aktivnost!G68+Sheet1!G68+Sheet2!G68</f>
        <v>0</v>
      </c>
      <c r="H68" s="332">
        <f>+Programska_aktivnost!H68+Sheet1!H68+Sheet2!H68</f>
        <v>0</v>
      </c>
      <c r="I68" s="333">
        <f>+Programska_aktivnost!I68+Sheet1!I68+Sheet2!I68</f>
        <v>0</v>
      </c>
      <c r="J68" s="336">
        <f>+Programska_aktivnost!J68+Sheet1!J68+Sheet2!J68</f>
        <v>0</v>
      </c>
      <c r="K68" s="322">
        <f>+Programska_aktivnost!K68+Sheet1!K68+Sheet2!K68</f>
        <v>0</v>
      </c>
      <c r="L68" s="336">
        <f>+Programska_aktivnost!L68+Sheet1!L68+Sheet2!L68</f>
        <v>0</v>
      </c>
      <c r="M68" s="322">
        <f>+Programska_aktivnost!M68+Sheet1!M68+Sheet2!M68</f>
        <v>0</v>
      </c>
      <c r="N68" s="336">
        <f t="shared" si="7"/>
        <v>0</v>
      </c>
      <c r="O68" s="322">
        <f t="shared" si="7"/>
        <v>0</v>
      </c>
      <c r="P68" s="3"/>
      <c r="Q68" s="3"/>
      <c r="R68" s="3"/>
      <c r="S68" s="3"/>
      <c r="T68" s="3"/>
      <c r="U68" s="3"/>
      <c r="V68" s="112"/>
      <c r="W68" s="112"/>
      <c r="X68" s="112"/>
      <c r="Y68" s="236">
        <f t="shared" si="6"/>
        <v>0</v>
      </c>
      <c r="Z68" s="7"/>
      <c r="AA68" s="7"/>
      <c r="AB68" s="7"/>
      <c r="AC68" s="7"/>
      <c r="AD68" s="7"/>
      <c r="AE68" s="7"/>
      <c r="AF68" s="7"/>
      <c r="AG68" s="7"/>
      <c r="AH68" s="7"/>
    </row>
    <row r="69" spans="1:34" ht="33" hidden="1" customHeight="1">
      <c r="A69" s="278">
        <f t="shared" si="5"/>
        <v>22</v>
      </c>
      <c r="B69" s="246">
        <v>713600</v>
      </c>
      <c r="C69" s="279" t="s">
        <v>525</v>
      </c>
      <c r="D69" s="336">
        <f>+Programska_aktivnost!D69+Sheet1!D69+Sheet2!D69</f>
        <v>0</v>
      </c>
      <c r="E69" s="322">
        <f>+Programska_aktivnost!E69+Sheet1!E69+Sheet2!E69</f>
        <v>0</v>
      </c>
      <c r="F69" s="336">
        <f>+Programska_aktivnost!F69+Sheet1!F69+Sheet2!F69</f>
        <v>0</v>
      </c>
      <c r="G69" s="320">
        <f>+Programska_aktivnost!G69+Sheet1!G69+Sheet2!G69</f>
        <v>0</v>
      </c>
      <c r="H69" s="332">
        <f>+Programska_aktivnost!H69+Sheet1!H69+Sheet2!H69</f>
        <v>0</v>
      </c>
      <c r="I69" s="333">
        <f>+Programska_aktivnost!I69+Sheet1!I69+Sheet2!I69</f>
        <v>0</v>
      </c>
      <c r="J69" s="336">
        <f>+Programska_aktivnost!J69+Sheet1!J69+Sheet2!J69</f>
        <v>0</v>
      </c>
      <c r="K69" s="322">
        <f>+Programska_aktivnost!K69+Sheet1!K69+Sheet2!K69</f>
        <v>0</v>
      </c>
      <c r="L69" s="336">
        <f>+Programska_aktivnost!L69+Sheet1!L69+Sheet2!L69</f>
        <v>0</v>
      </c>
      <c r="M69" s="322">
        <f>+Programska_aktivnost!M69+Sheet1!M69+Sheet2!M69</f>
        <v>0</v>
      </c>
      <c r="N69" s="336">
        <f t="shared" si="7"/>
        <v>0</v>
      </c>
      <c r="O69" s="322">
        <f t="shared" si="7"/>
        <v>0</v>
      </c>
      <c r="P69" s="3"/>
      <c r="Q69" s="3"/>
      <c r="R69" s="3"/>
      <c r="S69" s="3"/>
      <c r="T69" s="3"/>
      <c r="U69" s="3"/>
      <c r="V69" s="112"/>
      <c r="W69" s="112"/>
      <c r="X69" s="112"/>
      <c r="Y69" s="236">
        <f t="shared" si="6"/>
        <v>0</v>
      </c>
      <c r="Z69" s="7"/>
      <c r="AA69" s="7"/>
      <c r="AB69" s="7"/>
      <c r="AC69" s="7"/>
      <c r="AD69" s="7"/>
      <c r="AE69" s="7"/>
      <c r="AF69" s="7"/>
      <c r="AG69" s="7"/>
      <c r="AH69" s="7"/>
    </row>
    <row r="70" spans="1:34" ht="33" hidden="1" customHeight="1">
      <c r="A70" s="276">
        <f t="shared" si="5"/>
        <v>23</v>
      </c>
      <c r="B70" s="245">
        <v>714000</v>
      </c>
      <c r="C70" s="277" t="s">
        <v>75</v>
      </c>
      <c r="D70" s="254">
        <f>+Programska_aktivnost!D70+Sheet1!D70+Sheet2!D70</f>
        <v>0</v>
      </c>
      <c r="E70" s="253">
        <f>+Programska_aktivnost!E70+Sheet1!E70+Sheet2!E70</f>
        <v>0</v>
      </c>
      <c r="F70" s="254">
        <f>+Programska_aktivnost!F70+Sheet1!F70+Sheet2!F70</f>
        <v>0</v>
      </c>
      <c r="G70" s="253">
        <f>+Programska_aktivnost!G70+Sheet1!G70+Sheet2!G70</f>
        <v>0</v>
      </c>
      <c r="H70" s="252">
        <f>+Programska_aktivnost!H70+Sheet1!H70+Sheet2!H70</f>
        <v>0</v>
      </c>
      <c r="I70" s="253">
        <f>+Programska_aktivnost!I70+Sheet1!I70+Sheet2!I70</f>
        <v>0</v>
      </c>
      <c r="J70" s="254">
        <f>+Programska_aktivnost!J70+Sheet1!J70+Sheet2!J70</f>
        <v>0</v>
      </c>
      <c r="K70" s="253">
        <f>+Programska_aktivnost!K70+Sheet1!K70+Sheet2!K70</f>
        <v>0</v>
      </c>
      <c r="L70" s="254">
        <f>+Programska_aktivnost!L70+Sheet1!L70+Sheet2!L70</f>
        <v>0</v>
      </c>
      <c r="M70" s="253">
        <f>+Programska_aktivnost!M70+Sheet1!M70+Sheet2!M70</f>
        <v>0</v>
      </c>
      <c r="N70" s="254">
        <f t="shared" si="7"/>
        <v>0</v>
      </c>
      <c r="O70" s="253">
        <f t="shared" si="7"/>
        <v>0</v>
      </c>
      <c r="P70" s="3"/>
      <c r="Q70" s="3"/>
      <c r="R70" s="3"/>
      <c r="S70" s="3"/>
      <c r="T70" s="3"/>
      <c r="U70" s="3"/>
      <c r="V70" s="112"/>
      <c r="W70" s="112"/>
      <c r="X70" s="112"/>
      <c r="Y70" s="236">
        <f t="shared" si="6"/>
        <v>0</v>
      </c>
      <c r="Z70" s="7"/>
      <c r="AA70" s="7"/>
      <c r="AB70" s="7"/>
      <c r="AC70" s="7"/>
      <c r="AD70" s="7"/>
      <c r="AE70" s="7"/>
      <c r="AF70" s="7"/>
      <c r="AG70" s="7"/>
      <c r="AH70" s="7"/>
    </row>
    <row r="71" spans="1:34" ht="33" hidden="1" customHeight="1">
      <c r="A71" s="278">
        <f t="shared" si="5"/>
        <v>24</v>
      </c>
      <c r="B71" s="246">
        <v>714100</v>
      </c>
      <c r="C71" s="279" t="s">
        <v>543</v>
      </c>
      <c r="D71" s="336">
        <f>+Programska_aktivnost!D71+Sheet1!D71+Sheet2!D71</f>
        <v>0</v>
      </c>
      <c r="E71" s="322">
        <f>+Programska_aktivnost!E71+Sheet1!E71+Sheet2!E71</f>
        <v>0</v>
      </c>
      <c r="F71" s="336">
        <f>+Programska_aktivnost!F71+Sheet1!F71+Sheet2!F71</f>
        <v>0</v>
      </c>
      <c r="G71" s="320">
        <f>+Programska_aktivnost!G71+Sheet1!G71+Sheet2!G71</f>
        <v>0</v>
      </c>
      <c r="H71" s="332">
        <f>+Programska_aktivnost!H71+Sheet1!H71+Sheet2!H71</f>
        <v>0</v>
      </c>
      <c r="I71" s="333">
        <f>+Programska_aktivnost!I71+Sheet1!I71+Sheet2!I71</f>
        <v>0</v>
      </c>
      <c r="J71" s="336">
        <f>+Programska_aktivnost!J71+Sheet1!J71+Sheet2!J71</f>
        <v>0</v>
      </c>
      <c r="K71" s="322">
        <f>+Programska_aktivnost!K71+Sheet1!K71+Sheet2!K71</f>
        <v>0</v>
      </c>
      <c r="L71" s="336">
        <f>+Programska_aktivnost!L71+Sheet1!L71+Sheet2!L71</f>
        <v>0</v>
      </c>
      <c r="M71" s="322">
        <f>+Programska_aktivnost!M71+Sheet1!M71+Sheet2!M71</f>
        <v>0</v>
      </c>
      <c r="N71" s="336">
        <f t="shared" si="7"/>
        <v>0</v>
      </c>
      <c r="O71" s="322">
        <f t="shared" si="7"/>
        <v>0</v>
      </c>
      <c r="P71" s="3"/>
      <c r="Q71" s="3"/>
      <c r="R71" s="3"/>
      <c r="S71" s="3"/>
      <c r="T71" s="3"/>
      <c r="U71" s="3"/>
      <c r="V71" s="112"/>
      <c r="W71" s="112"/>
      <c r="X71" s="112"/>
      <c r="Y71" s="236">
        <f t="shared" si="6"/>
        <v>0</v>
      </c>
      <c r="Z71" s="7"/>
      <c r="AA71" s="7"/>
      <c r="AB71" s="7"/>
      <c r="AC71" s="7"/>
      <c r="AD71" s="7"/>
      <c r="AE71" s="7"/>
      <c r="AF71" s="7"/>
      <c r="AG71" s="7"/>
      <c r="AH71" s="7"/>
    </row>
    <row r="72" spans="1:34" ht="33" hidden="1" customHeight="1">
      <c r="A72" s="278">
        <f t="shared" si="5"/>
        <v>25</v>
      </c>
      <c r="B72" s="246">
        <v>714300</v>
      </c>
      <c r="C72" s="279" t="s">
        <v>544</v>
      </c>
      <c r="D72" s="336">
        <f>+Programska_aktivnost!D72+Sheet1!D72+Sheet2!D72</f>
        <v>0</v>
      </c>
      <c r="E72" s="322">
        <f>+Programska_aktivnost!E72+Sheet1!E72+Sheet2!E72</f>
        <v>0</v>
      </c>
      <c r="F72" s="336">
        <f>+Programska_aktivnost!F72+Sheet1!F72+Sheet2!F72</f>
        <v>0</v>
      </c>
      <c r="G72" s="320">
        <f>+Programska_aktivnost!G72+Sheet1!G72+Sheet2!G72</f>
        <v>0</v>
      </c>
      <c r="H72" s="332">
        <f>+Programska_aktivnost!H72+Sheet1!H72+Sheet2!H72</f>
        <v>0</v>
      </c>
      <c r="I72" s="333">
        <f>+Programska_aktivnost!I72+Sheet1!I72+Sheet2!I72</f>
        <v>0</v>
      </c>
      <c r="J72" s="336">
        <f>+Programska_aktivnost!J72+Sheet1!J72+Sheet2!J72</f>
        <v>0</v>
      </c>
      <c r="K72" s="322">
        <f>+Programska_aktivnost!K72+Sheet1!K72+Sheet2!K72</f>
        <v>0</v>
      </c>
      <c r="L72" s="336">
        <f>+Programska_aktivnost!L72+Sheet1!L72+Sheet2!L72</f>
        <v>0</v>
      </c>
      <c r="M72" s="322">
        <f>+Programska_aktivnost!M72+Sheet1!M72+Sheet2!M72</f>
        <v>0</v>
      </c>
      <c r="N72" s="336">
        <f t="shared" si="7"/>
        <v>0</v>
      </c>
      <c r="O72" s="322">
        <f t="shared" si="7"/>
        <v>0</v>
      </c>
      <c r="P72" s="3"/>
      <c r="Q72" s="3"/>
      <c r="R72" s="3"/>
      <c r="S72" s="3"/>
      <c r="T72" s="3"/>
      <c r="U72" s="3"/>
      <c r="V72" s="112"/>
      <c r="W72" s="112"/>
      <c r="X72" s="112"/>
      <c r="Y72" s="236">
        <f t="shared" si="6"/>
        <v>0</v>
      </c>
      <c r="Z72" s="7"/>
      <c r="AA72" s="7"/>
      <c r="AB72" s="7"/>
      <c r="AC72" s="7"/>
      <c r="AD72" s="7"/>
      <c r="AE72" s="7"/>
      <c r="AF72" s="7"/>
      <c r="AG72" s="7"/>
      <c r="AH72" s="7"/>
    </row>
    <row r="73" spans="1:34" ht="33" hidden="1" customHeight="1">
      <c r="A73" s="278">
        <f t="shared" si="5"/>
        <v>26</v>
      </c>
      <c r="B73" s="246">
        <v>714400</v>
      </c>
      <c r="C73" s="279" t="s">
        <v>1333</v>
      </c>
      <c r="D73" s="336">
        <f>+Programska_aktivnost!D73+Sheet1!D73+Sheet2!D73</f>
        <v>0</v>
      </c>
      <c r="E73" s="322">
        <f>+Programska_aktivnost!E73+Sheet1!E73+Sheet2!E73</f>
        <v>0</v>
      </c>
      <c r="F73" s="336">
        <f>+Programska_aktivnost!F73+Sheet1!F73+Sheet2!F73</f>
        <v>0</v>
      </c>
      <c r="G73" s="320">
        <f>+Programska_aktivnost!G73+Sheet1!G73+Sheet2!G73</f>
        <v>0</v>
      </c>
      <c r="H73" s="332">
        <f>+Programska_aktivnost!H73+Sheet1!H73+Sheet2!H73</f>
        <v>0</v>
      </c>
      <c r="I73" s="333">
        <f>+Programska_aktivnost!I73+Sheet1!I73+Sheet2!I73</f>
        <v>0</v>
      </c>
      <c r="J73" s="336">
        <f>+Programska_aktivnost!J73+Sheet1!J73+Sheet2!J73</f>
        <v>0</v>
      </c>
      <c r="K73" s="322">
        <f>+Programska_aktivnost!K73+Sheet1!K73+Sheet2!K73</f>
        <v>0</v>
      </c>
      <c r="L73" s="336">
        <f>+Programska_aktivnost!L73+Sheet1!L73+Sheet2!L73</f>
        <v>0</v>
      </c>
      <c r="M73" s="322">
        <f>+Programska_aktivnost!M73+Sheet1!M73+Sheet2!M73</f>
        <v>0</v>
      </c>
      <c r="N73" s="336">
        <f t="shared" si="7"/>
        <v>0</v>
      </c>
      <c r="O73" s="322">
        <f t="shared" si="7"/>
        <v>0</v>
      </c>
      <c r="P73" s="3"/>
      <c r="Q73" s="3"/>
      <c r="R73" s="3"/>
      <c r="S73" s="3"/>
      <c r="T73" s="3"/>
      <c r="U73" s="3"/>
      <c r="V73" s="112"/>
      <c r="W73" s="112"/>
      <c r="X73" s="112"/>
      <c r="Y73" s="236">
        <f t="shared" si="6"/>
        <v>0</v>
      </c>
      <c r="Z73" s="7"/>
      <c r="AA73" s="7"/>
      <c r="AB73" s="7"/>
      <c r="AC73" s="7"/>
      <c r="AD73" s="7"/>
      <c r="AE73" s="7"/>
      <c r="AF73" s="7"/>
      <c r="AG73" s="7"/>
      <c r="AH73" s="7"/>
    </row>
    <row r="74" spans="1:34" ht="51" hidden="1">
      <c r="A74" s="278">
        <f t="shared" si="5"/>
        <v>27</v>
      </c>
      <c r="B74" s="246">
        <v>714500</v>
      </c>
      <c r="C74" s="279" t="s">
        <v>1340</v>
      </c>
      <c r="D74" s="336">
        <f>+Programska_aktivnost!D74+Sheet1!D74+Sheet2!D74</f>
        <v>0</v>
      </c>
      <c r="E74" s="322">
        <f>+Programska_aktivnost!E74+Sheet1!E74+Sheet2!E74</f>
        <v>0</v>
      </c>
      <c r="F74" s="336">
        <f>+Programska_aktivnost!F74+Sheet1!F74+Sheet2!F74</f>
        <v>0</v>
      </c>
      <c r="G74" s="320">
        <f>+Programska_aktivnost!G74+Sheet1!G74+Sheet2!G74</f>
        <v>0</v>
      </c>
      <c r="H74" s="332">
        <f>+Programska_aktivnost!H74+Sheet1!H74+Sheet2!H74</f>
        <v>0</v>
      </c>
      <c r="I74" s="333">
        <f>+Programska_aktivnost!I74+Sheet1!I74+Sheet2!I74</f>
        <v>0</v>
      </c>
      <c r="J74" s="336">
        <f>+Programska_aktivnost!J74+Sheet1!J74+Sheet2!J74</f>
        <v>0</v>
      </c>
      <c r="K74" s="322">
        <f>+Programska_aktivnost!K74+Sheet1!K74+Sheet2!K74</f>
        <v>0</v>
      </c>
      <c r="L74" s="336">
        <f>+Programska_aktivnost!L74+Sheet1!L74+Sheet2!L74</f>
        <v>0</v>
      </c>
      <c r="M74" s="322">
        <f>+Programska_aktivnost!M74+Sheet1!M74+Sheet2!M74</f>
        <v>0</v>
      </c>
      <c r="N74" s="336">
        <f t="shared" si="7"/>
        <v>0</v>
      </c>
      <c r="O74" s="322">
        <f t="shared" si="7"/>
        <v>0</v>
      </c>
      <c r="P74" s="3"/>
      <c r="Q74" s="3"/>
      <c r="R74" s="3"/>
      <c r="S74" s="3"/>
      <c r="T74" s="3"/>
      <c r="U74" s="3"/>
      <c r="V74" s="112"/>
      <c r="W74" s="112"/>
      <c r="X74" s="112"/>
      <c r="Y74" s="236">
        <f t="shared" si="6"/>
        <v>0</v>
      </c>
      <c r="Z74" s="7"/>
      <c r="AA74" s="7"/>
      <c r="AB74" s="7"/>
      <c r="AC74" s="7"/>
      <c r="AD74" s="7"/>
      <c r="AE74" s="7"/>
      <c r="AF74" s="7"/>
      <c r="AG74" s="7"/>
      <c r="AH74" s="7"/>
    </row>
    <row r="75" spans="1:34" ht="33" hidden="1" customHeight="1">
      <c r="A75" s="278">
        <f t="shared" si="5"/>
        <v>28</v>
      </c>
      <c r="B75" s="246">
        <v>714600</v>
      </c>
      <c r="C75" s="279" t="s">
        <v>1242</v>
      </c>
      <c r="D75" s="336">
        <f>+Programska_aktivnost!D75+Sheet1!D75+Sheet2!D75</f>
        <v>0</v>
      </c>
      <c r="E75" s="322">
        <f>+Programska_aktivnost!E75+Sheet1!E75+Sheet2!E75</f>
        <v>0</v>
      </c>
      <c r="F75" s="336">
        <f>+Programska_aktivnost!F75+Sheet1!F75+Sheet2!F75</f>
        <v>0</v>
      </c>
      <c r="G75" s="320">
        <f>+Programska_aktivnost!G75+Sheet1!G75+Sheet2!G75</f>
        <v>0</v>
      </c>
      <c r="H75" s="332">
        <f>+Programska_aktivnost!H75+Sheet1!H75+Sheet2!H75</f>
        <v>0</v>
      </c>
      <c r="I75" s="333">
        <f>+Programska_aktivnost!I75+Sheet1!I75+Sheet2!I75</f>
        <v>0</v>
      </c>
      <c r="J75" s="336">
        <f>+Programska_aktivnost!J75+Sheet1!J75+Sheet2!J75</f>
        <v>0</v>
      </c>
      <c r="K75" s="322">
        <f>+Programska_aktivnost!K75+Sheet1!K75+Sheet2!K75</f>
        <v>0</v>
      </c>
      <c r="L75" s="336">
        <f>+Programska_aktivnost!L75+Sheet1!L75+Sheet2!L75</f>
        <v>0</v>
      </c>
      <c r="M75" s="322">
        <f>+Programska_aktivnost!M75+Sheet1!M75+Sheet2!M75</f>
        <v>0</v>
      </c>
      <c r="N75" s="336">
        <f t="shared" si="7"/>
        <v>0</v>
      </c>
      <c r="O75" s="322">
        <f t="shared" si="7"/>
        <v>0</v>
      </c>
      <c r="P75" s="3"/>
      <c r="Q75" s="3"/>
      <c r="R75" s="3"/>
      <c r="S75" s="3"/>
      <c r="T75" s="3"/>
      <c r="U75" s="3"/>
      <c r="V75" s="112"/>
      <c r="W75" s="112"/>
      <c r="X75" s="112"/>
      <c r="Y75" s="236">
        <f t="shared" si="6"/>
        <v>0</v>
      </c>
      <c r="Z75" s="7"/>
      <c r="AA75" s="7"/>
      <c r="AB75" s="7"/>
      <c r="AC75" s="7"/>
      <c r="AD75" s="7"/>
      <c r="AE75" s="7"/>
      <c r="AF75" s="7"/>
      <c r="AG75" s="7"/>
      <c r="AH75" s="7"/>
    </row>
    <row r="76" spans="1:34" ht="33" hidden="1" customHeight="1">
      <c r="A76" s="276">
        <f t="shared" si="5"/>
        <v>29</v>
      </c>
      <c r="B76" s="245">
        <v>716000</v>
      </c>
      <c r="C76" s="277" t="s">
        <v>76</v>
      </c>
      <c r="D76" s="254">
        <f>+Programska_aktivnost!D76+Sheet1!D76+Sheet2!D76</f>
        <v>0</v>
      </c>
      <c r="E76" s="253">
        <f>+Programska_aktivnost!E76+Sheet1!E76+Sheet2!E76</f>
        <v>0</v>
      </c>
      <c r="F76" s="254">
        <f>+Programska_aktivnost!F76+Sheet1!F76+Sheet2!F76</f>
        <v>0</v>
      </c>
      <c r="G76" s="253">
        <f>+Programska_aktivnost!G76+Sheet1!G76+Sheet2!G76</f>
        <v>0</v>
      </c>
      <c r="H76" s="252">
        <f>+Programska_aktivnost!H76+Sheet1!H76+Sheet2!H76</f>
        <v>0</v>
      </c>
      <c r="I76" s="253">
        <f>+Programska_aktivnost!I76+Sheet1!I76+Sheet2!I76</f>
        <v>0</v>
      </c>
      <c r="J76" s="254">
        <f>+Programska_aktivnost!J76+Sheet1!J76+Sheet2!J76</f>
        <v>0</v>
      </c>
      <c r="K76" s="253">
        <f>+Programska_aktivnost!K76+Sheet1!K76+Sheet2!K76</f>
        <v>0</v>
      </c>
      <c r="L76" s="254">
        <f>+Programska_aktivnost!L76+Sheet1!L76+Sheet2!L76</f>
        <v>0</v>
      </c>
      <c r="M76" s="253">
        <f>+Programska_aktivnost!M76+Sheet1!M76+Sheet2!M76</f>
        <v>0</v>
      </c>
      <c r="N76" s="254">
        <f t="shared" si="7"/>
        <v>0</v>
      </c>
      <c r="O76" s="253">
        <f t="shared" si="7"/>
        <v>0</v>
      </c>
      <c r="P76" s="3"/>
      <c r="Q76" s="3"/>
      <c r="R76" s="3"/>
      <c r="S76" s="3"/>
      <c r="T76" s="3"/>
      <c r="U76" s="3"/>
      <c r="V76" s="112"/>
      <c r="W76" s="112"/>
      <c r="X76" s="112"/>
      <c r="Y76" s="236">
        <f t="shared" si="6"/>
        <v>0</v>
      </c>
      <c r="Z76" s="7"/>
      <c r="AA76" s="7"/>
      <c r="AB76" s="7"/>
      <c r="AC76" s="7"/>
      <c r="AD76" s="7"/>
      <c r="AE76" s="7"/>
      <c r="AF76" s="7"/>
      <c r="AG76" s="7"/>
      <c r="AH76" s="7"/>
    </row>
    <row r="77" spans="1:34" ht="38.25" hidden="1">
      <c r="A77" s="278">
        <f t="shared" si="5"/>
        <v>30</v>
      </c>
      <c r="B77" s="246">
        <v>716100</v>
      </c>
      <c r="C77" s="279" t="s">
        <v>558</v>
      </c>
      <c r="D77" s="336">
        <f>+Programska_aktivnost!D77+Sheet1!D77+Sheet2!D77</f>
        <v>0</v>
      </c>
      <c r="E77" s="322">
        <f>+Programska_aktivnost!E77+Sheet1!E77+Sheet2!E77</f>
        <v>0</v>
      </c>
      <c r="F77" s="336">
        <f>+Programska_aktivnost!F77+Sheet1!F77+Sheet2!F77</f>
        <v>0</v>
      </c>
      <c r="G77" s="320">
        <f>+Programska_aktivnost!G77+Sheet1!G77+Sheet2!G77</f>
        <v>0</v>
      </c>
      <c r="H77" s="332">
        <f>+Programska_aktivnost!H77+Sheet1!H77+Sheet2!H77</f>
        <v>0</v>
      </c>
      <c r="I77" s="333">
        <f>+Programska_aktivnost!I77+Sheet1!I77+Sheet2!I77</f>
        <v>0</v>
      </c>
      <c r="J77" s="336">
        <f>+Programska_aktivnost!J77+Sheet1!J77+Sheet2!J77</f>
        <v>0</v>
      </c>
      <c r="K77" s="322">
        <f>+Programska_aktivnost!K77+Sheet1!K77+Sheet2!K77</f>
        <v>0</v>
      </c>
      <c r="L77" s="336">
        <f>+Programska_aktivnost!L77+Sheet1!L77+Sheet2!L77</f>
        <v>0</v>
      </c>
      <c r="M77" s="322">
        <f>+Programska_aktivnost!M77+Sheet1!M77+Sheet2!M77</f>
        <v>0</v>
      </c>
      <c r="N77" s="336">
        <f t="shared" si="7"/>
        <v>0</v>
      </c>
      <c r="O77" s="322">
        <f t="shared" si="7"/>
        <v>0</v>
      </c>
      <c r="P77" s="3"/>
      <c r="Q77" s="3"/>
      <c r="R77" s="3"/>
      <c r="S77" s="3"/>
      <c r="T77" s="3"/>
      <c r="U77" s="3"/>
      <c r="V77" s="112"/>
      <c r="W77" s="112"/>
      <c r="X77" s="112"/>
      <c r="Y77" s="236">
        <f t="shared" si="6"/>
        <v>0</v>
      </c>
      <c r="Z77" s="7"/>
      <c r="AA77" s="7"/>
      <c r="AB77" s="7"/>
      <c r="AC77" s="7"/>
      <c r="AD77" s="7"/>
      <c r="AE77" s="7"/>
      <c r="AF77" s="7"/>
      <c r="AG77" s="7"/>
      <c r="AH77" s="7"/>
    </row>
    <row r="78" spans="1:34" ht="38.25" hidden="1">
      <c r="A78" s="278">
        <f t="shared" si="5"/>
        <v>31</v>
      </c>
      <c r="B78" s="246">
        <v>716200</v>
      </c>
      <c r="C78" s="279" t="s">
        <v>545</v>
      </c>
      <c r="D78" s="336">
        <f>+Programska_aktivnost!D78+Sheet1!D78+Sheet2!D78</f>
        <v>0</v>
      </c>
      <c r="E78" s="322">
        <f>+Programska_aktivnost!E78+Sheet1!E78+Sheet2!E78</f>
        <v>0</v>
      </c>
      <c r="F78" s="336">
        <f>+Programska_aktivnost!F78+Sheet1!F78+Sheet2!F78</f>
        <v>0</v>
      </c>
      <c r="G78" s="320">
        <f>+Programska_aktivnost!G78+Sheet1!G78+Sheet2!G78</f>
        <v>0</v>
      </c>
      <c r="H78" s="332">
        <f>+Programska_aktivnost!H78+Sheet1!H78+Sheet2!H78</f>
        <v>0</v>
      </c>
      <c r="I78" s="333">
        <f>+Programska_aktivnost!I78+Sheet1!I78+Sheet2!I78</f>
        <v>0</v>
      </c>
      <c r="J78" s="336">
        <f>+Programska_aktivnost!J78+Sheet1!J78+Sheet2!J78</f>
        <v>0</v>
      </c>
      <c r="K78" s="322">
        <f>+Programska_aktivnost!K78+Sheet1!K78+Sheet2!K78</f>
        <v>0</v>
      </c>
      <c r="L78" s="336">
        <f>+Programska_aktivnost!L78+Sheet1!L78+Sheet2!L78</f>
        <v>0</v>
      </c>
      <c r="M78" s="322">
        <f>+Programska_aktivnost!M78+Sheet1!M78+Sheet2!M78</f>
        <v>0</v>
      </c>
      <c r="N78" s="336">
        <f t="shared" si="7"/>
        <v>0</v>
      </c>
      <c r="O78" s="322">
        <f t="shared" si="7"/>
        <v>0</v>
      </c>
      <c r="P78" s="3"/>
      <c r="Q78" s="3"/>
      <c r="R78" s="3"/>
      <c r="S78" s="3"/>
      <c r="T78" s="3"/>
      <c r="U78" s="3"/>
      <c r="V78" s="112"/>
      <c r="W78" s="112"/>
      <c r="X78" s="112"/>
      <c r="Y78" s="236">
        <f t="shared" si="6"/>
        <v>0</v>
      </c>
      <c r="Z78" s="7"/>
      <c r="AA78" s="7"/>
      <c r="AB78" s="7"/>
      <c r="AC78" s="7"/>
      <c r="AD78" s="7"/>
      <c r="AE78" s="7"/>
      <c r="AF78" s="7"/>
      <c r="AG78" s="7"/>
      <c r="AH78" s="7"/>
    </row>
    <row r="79" spans="1:34" ht="39" customHeight="1">
      <c r="A79" s="276">
        <f t="shared" si="5"/>
        <v>32</v>
      </c>
      <c r="B79" s="245">
        <v>730000</v>
      </c>
      <c r="C79" s="277" t="s">
        <v>77</v>
      </c>
      <c r="D79" s="254">
        <f>+Programska_aktivnost!D79+Sheet1!D79+Sheet2!D79</f>
        <v>30491</v>
      </c>
      <c r="E79" s="253">
        <f>+Programska_aktivnost!E79+Sheet1!E79+Sheet2!E79</f>
        <v>3010</v>
      </c>
      <c r="F79" s="254">
        <f>+Programska_aktivnost!F79+Sheet1!F79+Sheet2!F79</f>
        <v>26075</v>
      </c>
      <c r="G79" s="253">
        <f>+Programska_aktivnost!G79+Sheet1!G79+Sheet2!G79</f>
        <v>89</v>
      </c>
      <c r="H79" s="252">
        <f>+Programska_aktivnost!H79+Sheet1!H79+Sheet2!H79</f>
        <v>23560</v>
      </c>
      <c r="I79" s="253">
        <f>+Programska_aktivnost!I79+Sheet1!I79+Sheet2!I79</f>
        <v>753</v>
      </c>
      <c r="J79" s="254">
        <f>+Programska_aktivnost!J79+Sheet1!J79+Sheet2!J79</f>
        <v>25000</v>
      </c>
      <c r="K79" s="253">
        <f>+Programska_aktivnost!K79+Sheet1!K79+Sheet2!K79</f>
        <v>6</v>
      </c>
      <c r="L79" s="254">
        <f>+Programska_aktivnost!L79+Sheet1!L79+Sheet2!L79</f>
        <v>25000</v>
      </c>
      <c r="M79" s="253">
        <f>+Programska_aktivnost!M79+Sheet1!M79+Sheet2!M79</f>
        <v>6</v>
      </c>
      <c r="N79" s="254">
        <f t="shared" si="7"/>
        <v>73560</v>
      </c>
      <c r="O79" s="253">
        <f t="shared" si="7"/>
        <v>765</v>
      </c>
      <c r="P79" s="3"/>
      <c r="Q79" s="3"/>
      <c r="R79" s="3"/>
      <c r="S79" s="3"/>
      <c r="T79" s="3"/>
      <c r="U79" s="3"/>
      <c r="V79" s="112"/>
      <c r="W79" s="112"/>
      <c r="X79" s="112"/>
      <c r="Y79" s="236">
        <f t="shared" si="6"/>
        <v>208315</v>
      </c>
      <c r="Z79" s="7"/>
      <c r="AA79" s="7"/>
      <c r="AB79" s="7"/>
      <c r="AC79" s="7"/>
      <c r="AD79" s="7"/>
      <c r="AE79" s="7"/>
      <c r="AF79" s="7"/>
      <c r="AG79" s="7"/>
      <c r="AH79" s="7"/>
    </row>
    <row r="80" spans="1:34" ht="33" hidden="1" customHeight="1">
      <c r="A80" s="276">
        <f t="shared" si="5"/>
        <v>33</v>
      </c>
      <c r="B80" s="245">
        <v>731000</v>
      </c>
      <c r="C80" s="277" t="s">
        <v>78</v>
      </c>
      <c r="D80" s="254">
        <f>+Programska_aktivnost!D80+Sheet1!D80+Sheet2!D80</f>
        <v>0</v>
      </c>
      <c r="E80" s="253">
        <f>+Programska_aktivnost!E80+Sheet1!E80+Sheet2!E80</f>
        <v>0</v>
      </c>
      <c r="F80" s="254">
        <f>+Programska_aktivnost!F80+Sheet1!F80+Sheet2!F80</f>
        <v>0</v>
      </c>
      <c r="G80" s="253">
        <f>+Programska_aktivnost!G80+Sheet1!G80+Sheet2!G80</f>
        <v>0</v>
      </c>
      <c r="H80" s="252">
        <f>+Programska_aktivnost!H80+Sheet1!H80+Sheet2!H80</f>
        <v>0</v>
      </c>
      <c r="I80" s="253">
        <f>+Programska_aktivnost!I80+Sheet1!I80+Sheet2!I80</f>
        <v>0</v>
      </c>
      <c r="J80" s="254">
        <f>+Programska_aktivnost!J80+Sheet1!J80+Sheet2!J80</f>
        <v>0</v>
      </c>
      <c r="K80" s="253">
        <f>+Programska_aktivnost!K80+Sheet1!K80+Sheet2!K80</f>
        <v>0</v>
      </c>
      <c r="L80" s="254">
        <f>+Programska_aktivnost!L80+Sheet1!L80+Sheet2!L80</f>
        <v>0</v>
      </c>
      <c r="M80" s="253">
        <f>+Programska_aktivnost!M80+Sheet1!M80+Sheet2!M80</f>
        <v>0</v>
      </c>
      <c r="N80" s="254">
        <f t="shared" si="7"/>
        <v>0</v>
      </c>
      <c r="O80" s="253">
        <f t="shared" si="7"/>
        <v>0</v>
      </c>
      <c r="P80" s="3"/>
      <c r="Q80" s="3"/>
      <c r="R80" s="3"/>
      <c r="S80" s="3"/>
      <c r="T80" s="3"/>
      <c r="U80" s="3"/>
      <c r="V80" s="112"/>
      <c r="W80" s="112"/>
      <c r="X80" s="112"/>
      <c r="Y80" s="236">
        <f t="shared" si="6"/>
        <v>0</v>
      </c>
      <c r="Z80" s="7"/>
      <c r="AA80" s="7"/>
      <c r="AB80" s="7"/>
      <c r="AC80" s="7"/>
      <c r="AD80" s="7"/>
      <c r="AE80" s="7"/>
      <c r="AF80" s="7"/>
      <c r="AG80" s="7"/>
      <c r="AH80" s="7"/>
    </row>
    <row r="81" spans="1:34" ht="33" hidden="1" customHeight="1">
      <c r="A81" s="278">
        <f t="shared" si="5"/>
        <v>34</v>
      </c>
      <c r="B81" s="246">
        <v>731100</v>
      </c>
      <c r="C81" s="279" t="s">
        <v>1243</v>
      </c>
      <c r="D81" s="336">
        <f>+Programska_aktivnost!D81+Sheet1!D81+Sheet2!D81</f>
        <v>0</v>
      </c>
      <c r="E81" s="322">
        <f>+Programska_aktivnost!E81+Sheet1!E81+Sheet2!E81</f>
        <v>0</v>
      </c>
      <c r="F81" s="336">
        <f>+Programska_aktivnost!F81+Sheet1!F81+Sheet2!F81</f>
        <v>0</v>
      </c>
      <c r="G81" s="320">
        <f>+Programska_aktivnost!G81+Sheet1!G81+Sheet2!G81</f>
        <v>0</v>
      </c>
      <c r="H81" s="332">
        <f>+Programska_aktivnost!H81+Sheet1!H81+Sheet2!H81</f>
        <v>0</v>
      </c>
      <c r="I81" s="333">
        <f>+Programska_aktivnost!I81+Sheet1!I81+Sheet2!I81</f>
        <v>0</v>
      </c>
      <c r="J81" s="336">
        <f>+Programska_aktivnost!J81+Sheet1!J81+Sheet2!J81</f>
        <v>0</v>
      </c>
      <c r="K81" s="322">
        <f>+Programska_aktivnost!K81+Sheet1!K81+Sheet2!K81</f>
        <v>0</v>
      </c>
      <c r="L81" s="336">
        <f>+Programska_aktivnost!L81+Sheet1!L81+Sheet2!L81</f>
        <v>0</v>
      </c>
      <c r="M81" s="322">
        <f>+Programska_aktivnost!M81+Sheet1!M81+Sheet2!M81</f>
        <v>0</v>
      </c>
      <c r="N81" s="336">
        <f t="shared" si="7"/>
        <v>0</v>
      </c>
      <c r="O81" s="322">
        <f t="shared" si="7"/>
        <v>0</v>
      </c>
      <c r="P81" s="3"/>
      <c r="Q81" s="3"/>
      <c r="R81" s="3"/>
      <c r="S81" s="3"/>
      <c r="T81" s="3"/>
      <c r="U81" s="3"/>
      <c r="V81" s="112"/>
      <c r="W81" s="112"/>
      <c r="X81" s="112"/>
      <c r="Y81" s="236">
        <f t="shared" si="6"/>
        <v>0</v>
      </c>
      <c r="Z81" s="7"/>
      <c r="AA81" s="7"/>
      <c r="AB81" s="7"/>
      <c r="AC81" s="7"/>
      <c r="AD81" s="7"/>
      <c r="AE81" s="7"/>
      <c r="AF81" s="7"/>
      <c r="AG81" s="7"/>
      <c r="AH81" s="7"/>
    </row>
    <row r="82" spans="1:34" ht="33" hidden="1" customHeight="1">
      <c r="A82" s="278">
        <f t="shared" si="5"/>
        <v>35</v>
      </c>
      <c r="B82" s="246">
        <v>731200</v>
      </c>
      <c r="C82" s="279" t="s">
        <v>1334</v>
      </c>
      <c r="D82" s="336">
        <f>+Programska_aktivnost!D82+Sheet1!D82+Sheet2!D82</f>
        <v>0</v>
      </c>
      <c r="E82" s="322">
        <f>+Programska_aktivnost!E82+Sheet1!E82+Sheet2!E82</f>
        <v>0</v>
      </c>
      <c r="F82" s="336">
        <f>+Programska_aktivnost!F82+Sheet1!F82+Sheet2!F82</f>
        <v>0</v>
      </c>
      <c r="G82" s="320">
        <f>+Programska_aktivnost!G82+Sheet1!G82+Sheet2!G82</f>
        <v>0</v>
      </c>
      <c r="H82" s="332">
        <f>+Programska_aktivnost!H82+Sheet1!H82+Sheet2!H82</f>
        <v>0</v>
      </c>
      <c r="I82" s="333">
        <f>+Programska_aktivnost!I82+Sheet1!I82+Sheet2!I82</f>
        <v>0</v>
      </c>
      <c r="J82" s="336">
        <f>+Programska_aktivnost!J82+Sheet1!J82+Sheet2!J82</f>
        <v>0</v>
      </c>
      <c r="K82" s="322">
        <f>+Programska_aktivnost!K82+Sheet1!K82+Sheet2!K82</f>
        <v>0</v>
      </c>
      <c r="L82" s="336">
        <f>+Programska_aktivnost!L82+Sheet1!L82+Sheet2!L82</f>
        <v>0</v>
      </c>
      <c r="M82" s="322">
        <f>+Programska_aktivnost!M82+Sheet1!M82+Sheet2!M82</f>
        <v>0</v>
      </c>
      <c r="N82" s="336">
        <f t="shared" si="7"/>
        <v>0</v>
      </c>
      <c r="O82" s="322">
        <f t="shared" si="7"/>
        <v>0</v>
      </c>
      <c r="P82" s="3"/>
      <c r="Q82" s="3"/>
      <c r="R82" s="3"/>
      <c r="S82" s="3"/>
      <c r="T82" s="3"/>
      <c r="U82" s="3"/>
      <c r="V82" s="112"/>
      <c r="W82" s="112"/>
      <c r="X82" s="112"/>
      <c r="Y82" s="236">
        <f t="shared" si="6"/>
        <v>0</v>
      </c>
      <c r="Z82" s="7"/>
      <c r="AA82" s="7"/>
      <c r="AB82" s="7"/>
      <c r="AC82" s="7"/>
      <c r="AD82" s="7"/>
      <c r="AE82" s="7"/>
      <c r="AF82" s="7"/>
      <c r="AG82" s="7"/>
      <c r="AH82" s="7"/>
    </row>
    <row r="83" spans="1:34" ht="38.25" hidden="1">
      <c r="A83" s="276">
        <f t="shared" si="5"/>
        <v>36</v>
      </c>
      <c r="B83" s="245">
        <v>732000</v>
      </c>
      <c r="C83" s="277" t="s">
        <v>79</v>
      </c>
      <c r="D83" s="254">
        <f>+Programska_aktivnost!D83+Sheet1!D83+Sheet2!D83</f>
        <v>0</v>
      </c>
      <c r="E83" s="253">
        <f>+Programska_aktivnost!E83+Sheet1!E83+Sheet2!E83</f>
        <v>0</v>
      </c>
      <c r="F83" s="254">
        <f>+Programska_aktivnost!F83+Sheet1!F83+Sheet2!F83</f>
        <v>0</v>
      </c>
      <c r="G83" s="253">
        <f>+Programska_aktivnost!G83+Sheet1!G83+Sheet2!G83</f>
        <v>0</v>
      </c>
      <c r="H83" s="252">
        <f>+Programska_aktivnost!H83+Sheet1!H83+Sheet2!H83</f>
        <v>0</v>
      </c>
      <c r="I83" s="253">
        <f>+Programska_aktivnost!I83+Sheet1!I83+Sheet2!I83</f>
        <v>0</v>
      </c>
      <c r="J83" s="254">
        <f>+Programska_aktivnost!J83+Sheet1!J83+Sheet2!J83</f>
        <v>0</v>
      </c>
      <c r="K83" s="253">
        <f>+Programska_aktivnost!K83+Sheet1!K83+Sheet2!K83</f>
        <v>0</v>
      </c>
      <c r="L83" s="254">
        <f>+Programska_aktivnost!L83+Sheet1!L83+Sheet2!L83</f>
        <v>0</v>
      </c>
      <c r="M83" s="253">
        <f>+Programska_aktivnost!M83+Sheet1!M83+Sheet2!M83</f>
        <v>0</v>
      </c>
      <c r="N83" s="254">
        <f t="shared" si="7"/>
        <v>0</v>
      </c>
      <c r="O83" s="253">
        <f t="shared" si="7"/>
        <v>0</v>
      </c>
      <c r="P83" s="3"/>
      <c r="Q83" s="3"/>
      <c r="R83" s="3"/>
      <c r="S83" s="3"/>
      <c r="T83" s="3"/>
      <c r="U83" s="3"/>
      <c r="V83" s="112"/>
      <c r="W83" s="112"/>
      <c r="X83" s="112"/>
      <c r="Y83" s="236">
        <f t="shared" si="6"/>
        <v>0</v>
      </c>
      <c r="Z83" s="7"/>
      <c r="AA83" s="7"/>
      <c r="AB83" s="7"/>
      <c r="AC83" s="7"/>
      <c r="AD83" s="7"/>
      <c r="AE83" s="7"/>
      <c r="AF83" s="7"/>
      <c r="AG83" s="7"/>
      <c r="AH83" s="7"/>
    </row>
    <row r="84" spans="1:34" ht="33" hidden="1" customHeight="1">
      <c r="A84" s="278">
        <f t="shared" si="5"/>
        <v>37</v>
      </c>
      <c r="B84" s="246">
        <v>732100</v>
      </c>
      <c r="C84" s="279" t="s">
        <v>1335</v>
      </c>
      <c r="D84" s="336">
        <f>+Programska_aktivnost!D84+Sheet1!D84+Sheet2!D84</f>
        <v>0</v>
      </c>
      <c r="E84" s="322">
        <f>+Programska_aktivnost!E84+Sheet1!E84+Sheet2!E84</f>
        <v>0</v>
      </c>
      <c r="F84" s="336">
        <f>+Programska_aktivnost!F84+Sheet1!F84+Sheet2!F84</f>
        <v>0</v>
      </c>
      <c r="G84" s="320">
        <f>+Programska_aktivnost!G84+Sheet1!G84+Sheet2!G84</f>
        <v>0</v>
      </c>
      <c r="H84" s="332">
        <f>+Programska_aktivnost!H84+Sheet1!H84+Sheet2!H84</f>
        <v>0</v>
      </c>
      <c r="I84" s="333">
        <f>+Programska_aktivnost!I84+Sheet1!I84+Sheet2!I84</f>
        <v>0</v>
      </c>
      <c r="J84" s="336">
        <f>+Programska_aktivnost!J84+Sheet1!J84+Sheet2!J84</f>
        <v>0</v>
      </c>
      <c r="K84" s="322">
        <f>+Programska_aktivnost!K84+Sheet1!K84+Sheet2!K84</f>
        <v>0</v>
      </c>
      <c r="L84" s="336">
        <f>+Programska_aktivnost!L84+Sheet1!L84+Sheet2!L84</f>
        <v>0</v>
      </c>
      <c r="M84" s="322">
        <f>+Programska_aktivnost!M84+Sheet1!M84+Sheet2!M84</f>
        <v>0</v>
      </c>
      <c r="N84" s="336">
        <f t="shared" si="7"/>
        <v>0</v>
      </c>
      <c r="O84" s="322">
        <f t="shared" si="7"/>
        <v>0</v>
      </c>
      <c r="P84" s="3"/>
      <c r="Q84" s="3"/>
      <c r="R84" s="3"/>
      <c r="S84" s="3"/>
      <c r="T84" s="3"/>
      <c r="U84" s="3"/>
      <c r="V84" s="112"/>
      <c r="W84" s="112"/>
      <c r="X84" s="112"/>
      <c r="Y84" s="236">
        <f t="shared" si="6"/>
        <v>0</v>
      </c>
      <c r="Z84" s="7"/>
      <c r="AA84" s="7"/>
      <c r="AB84" s="7"/>
      <c r="AC84" s="7"/>
      <c r="AD84" s="7"/>
      <c r="AE84" s="7"/>
      <c r="AF84" s="7"/>
      <c r="AG84" s="7"/>
      <c r="AH84" s="7"/>
    </row>
    <row r="85" spans="1:34" ht="33" hidden="1" customHeight="1">
      <c r="A85" s="278">
        <f t="shared" si="5"/>
        <v>38</v>
      </c>
      <c r="B85" s="246">
        <v>732200</v>
      </c>
      <c r="C85" s="279" t="s">
        <v>1336</v>
      </c>
      <c r="D85" s="336">
        <f>+Programska_aktivnost!D85+Sheet1!D85+Sheet2!D85</f>
        <v>0</v>
      </c>
      <c r="E85" s="322">
        <f>+Programska_aktivnost!E85+Sheet1!E85+Sheet2!E85</f>
        <v>0</v>
      </c>
      <c r="F85" s="336">
        <f>+Programska_aktivnost!F85+Sheet1!F85+Sheet2!F85</f>
        <v>0</v>
      </c>
      <c r="G85" s="320">
        <f>+Programska_aktivnost!G85+Sheet1!G85+Sheet2!G85</f>
        <v>0</v>
      </c>
      <c r="H85" s="332">
        <f>+Programska_aktivnost!H85+Sheet1!H85+Sheet2!H85</f>
        <v>0</v>
      </c>
      <c r="I85" s="333">
        <f>+Programska_aktivnost!I85+Sheet1!I85+Sheet2!I85</f>
        <v>0</v>
      </c>
      <c r="J85" s="336">
        <f>+Programska_aktivnost!J85+Sheet1!J85+Sheet2!J85</f>
        <v>0</v>
      </c>
      <c r="K85" s="322">
        <f>+Programska_aktivnost!K85+Sheet1!K85+Sheet2!K85</f>
        <v>0</v>
      </c>
      <c r="L85" s="336">
        <f>+Programska_aktivnost!L85+Sheet1!L85+Sheet2!L85</f>
        <v>0</v>
      </c>
      <c r="M85" s="322">
        <f>+Programska_aktivnost!M85+Sheet1!M85+Sheet2!M85</f>
        <v>0</v>
      </c>
      <c r="N85" s="336">
        <f t="shared" si="7"/>
        <v>0</v>
      </c>
      <c r="O85" s="322">
        <f t="shared" si="7"/>
        <v>0</v>
      </c>
      <c r="P85" s="3"/>
      <c r="Q85" s="3"/>
      <c r="R85" s="3"/>
      <c r="S85" s="3"/>
      <c r="T85" s="3"/>
      <c r="U85" s="3"/>
      <c r="V85" s="112"/>
      <c r="W85" s="112"/>
      <c r="X85" s="112"/>
      <c r="Y85" s="236">
        <f t="shared" si="6"/>
        <v>0</v>
      </c>
      <c r="Z85" s="7"/>
      <c r="AA85" s="7"/>
      <c r="AB85" s="7"/>
      <c r="AC85" s="7"/>
      <c r="AD85" s="7"/>
      <c r="AE85" s="7"/>
      <c r="AF85" s="7"/>
      <c r="AG85" s="7"/>
      <c r="AH85" s="7"/>
    </row>
    <row r="86" spans="1:34" ht="33" hidden="1" customHeight="1">
      <c r="A86" s="278">
        <f t="shared" si="5"/>
        <v>39</v>
      </c>
      <c r="B86" s="246">
        <v>732300</v>
      </c>
      <c r="C86" s="279" t="s">
        <v>1337</v>
      </c>
      <c r="D86" s="336">
        <f>+Programska_aktivnost!D86+Sheet1!D86+Sheet2!D86</f>
        <v>0</v>
      </c>
      <c r="E86" s="322">
        <f>+Programska_aktivnost!E86+Sheet1!E86+Sheet2!E86</f>
        <v>0</v>
      </c>
      <c r="F86" s="336">
        <f>+Programska_aktivnost!F86+Sheet1!F86+Sheet2!F86</f>
        <v>0</v>
      </c>
      <c r="G86" s="320">
        <f>+Programska_aktivnost!G86+Sheet1!G86+Sheet2!G86</f>
        <v>0</v>
      </c>
      <c r="H86" s="332">
        <f>+Programska_aktivnost!H86+Sheet1!H86+Sheet2!H86</f>
        <v>0</v>
      </c>
      <c r="I86" s="333">
        <f>+Programska_aktivnost!I86+Sheet1!I86+Sheet2!I86</f>
        <v>0</v>
      </c>
      <c r="J86" s="336">
        <f>+Programska_aktivnost!J86+Sheet1!J86+Sheet2!J86</f>
        <v>0</v>
      </c>
      <c r="K86" s="322">
        <f>+Programska_aktivnost!K86+Sheet1!K86+Sheet2!K86</f>
        <v>0</v>
      </c>
      <c r="L86" s="336">
        <f>+Programska_aktivnost!L86+Sheet1!L86+Sheet2!L86</f>
        <v>0</v>
      </c>
      <c r="M86" s="322">
        <f>+Programska_aktivnost!M86+Sheet1!M86+Sheet2!M86</f>
        <v>0</v>
      </c>
      <c r="N86" s="336">
        <f t="shared" si="7"/>
        <v>0</v>
      </c>
      <c r="O86" s="322">
        <f t="shared" si="7"/>
        <v>0</v>
      </c>
      <c r="P86" s="3"/>
      <c r="Q86" s="3"/>
      <c r="R86" s="3"/>
      <c r="S86" s="3"/>
      <c r="T86" s="3"/>
      <c r="U86" s="3"/>
      <c r="V86" s="112"/>
      <c r="W86" s="112"/>
      <c r="X86" s="112"/>
      <c r="Y86" s="236">
        <f t="shared" si="6"/>
        <v>0</v>
      </c>
      <c r="Z86" s="7"/>
      <c r="AA86" s="7"/>
      <c r="AB86" s="7"/>
      <c r="AC86" s="7"/>
      <c r="AD86" s="7"/>
      <c r="AE86" s="7"/>
      <c r="AF86" s="7"/>
      <c r="AG86" s="7"/>
      <c r="AH86" s="7"/>
    </row>
    <row r="87" spans="1:34" ht="33" hidden="1" customHeight="1">
      <c r="A87" s="280">
        <f t="shared" si="5"/>
        <v>40</v>
      </c>
      <c r="B87" s="247">
        <v>732400</v>
      </c>
      <c r="C87" s="281" t="s">
        <v>1338</v>
      </c>
      <c r="D87" s="387">
        <f>+Programska_aktivnost!D87+Sheet1!D87+Sheet2!D87</f>
        <v>0</v>
      </c>
      <c r="E87" s="391">
        <f>+Programska_aktivnost!E87+Sheet1!E87+Sheet2!E87</f>
        <v>0</v>
      </c>
      <c r="F87" s="387">
        <f>+Programska_aktivnost!F87+Sheet1!F87+Sheet2!F87</f>
        <v>0</v>
      </c>
      <c r="G87" s="321">
        <f>+Programska_aktivnost!G87+Sheet1!G87+Sheet2!G87</f>
        <v>0</v>
      </c>
      <c r="H87" s="394">
        <f>+Programska_aktivnost!H87+Sheet1!H87+Sheet2!H87</f>
        <v>0</v>
      </c>
      <c r="I87" s="335">
        <f>+Programska_aktivnost!I87+Sheet1!I87+Sheet2!I87</f>
        <v>0</v>
      </c>
      <c r="J87" s="387">
        <f>+Programska_aktivnost!J87+Sheet1!J87+Sheet2!J87</f>
        <v>0</v>
      </c>
      <c r="K87" s="391">
        <f>+Programska_aktivnost!K87+Sheet1!K87+Sheet2!K87</f>
        <v>0</v>
      </c>
      <c r="L87" s="387">
        <f>+Programska_aktivnost!L87+Sheet1!L87+Sheet2!L87</f>
        <v>0</v>
      </c>
      <c r="M87" s="391">
        <f>+Programska_aktivnost!M87+Sheet1!M87+Sheet2!M87</f>
        <v>0</v>
      </c>
      <c r="N87" s="387">
        <f t="shared" si="7"/>
        <v>0</v>
      </c>
      <c r="O87" s="391">
        <f t="shared" si="7"/>
        <v>0</v>
      </c>
      <c r="P87" s="3"/>
      <c r="Q87" s="3"/>
      <c r="R87" s="3"/>
      <c r="S87" s="3"/>
      <c r="T87" s="3"/>
      <c r="U87" s="3"/>
      <c r="V87" s="112"/>
      <c r="W87" s="112"/>
      <c r="X87" s="112"/>
      <c r="Y87" s="236">
        <f t="shared" si="6"/>
        <v>0</v>
      </c>
      <c r="Z87" s="7"/>
      <c r="AA87" s="7"/>
      <c r="AB87" s="7"/>
      <c r="AC87" s="7"/>
      <c r="AD87" s="7"/>
      <c r="AE87" s="7"/>
      <c r="AF87" s="7"/>
      <c r="AG87" s="7"/>
      <c r="AH87" s="7"/>
    </row>
    <row r="88" spans="1:34" ht="33" customHeight="1">
      <c r="A88" s="276">
        <f t="shared" si="5"/>
        <v>41</v>
      </c>
      <c r="B88" s="245">
        <v>733000</v>
      </c>
      <c r="C88" s="277" t="s">
        <v>80</v>
      </c>
      <c r="D88" s="254">
        <f>+Programska_aktivnost!D88+Sheet1!D88+Sheet2!D88</f>
        <v>30491</v>
      </c>
      <c r="E88" s="253">
        <f>+Programska_aktivnost!E88+Sheet1!E88+Sheet2!E88</f>
        <v>3010</v>
      </c>
      <c r="F88" s="254">
        <f>+Programska_aktivnost!F88+Sheet1!F88+Sheet2!F88</f>
        <v>26075</v>
      </c>
      <c r="G88" s="253">
        <f>+Programska_aktivnost!G88+Sheet1!G88+Sheet2!G88</f>
        <v>89</v>
      </c>
      <c r="H88" s="252">
        <f>+Programska_aktivnost!H88+Sheet1!H88+Sheet2!H88</f>
        <v>23560</v>
      </c>
      <c r="I88" s="253">
        <f>+Programska_aktivnost!I88+Sheet1!I88+Sheet2!I88</f>
        <v>753</v>
      </c>
      <c r="J88" s="254">
        <f>+Programska_aktivnost!J88+Sheet1!J88+Sheet2!J88</f>
        <v>25000</v>
      </c>
      <c r="K88" s="253">
        <f>+Programska_aktivnost!K88+Sheet1!K88+Sheet2!K88</f>
        <v>6</v>
      </c>
      <c r="L88" s="254">
        <f>+Programska_aktivnost!L88+Sheet1!L88+Sheet2!L88</f>
        <v>25000</v>
      </c>
      <c r="M88" s="253">
        <f>+Programska_aktivnost!M88+Sheet1!M88+Sheet2!M88</f>
        <v>6</v>
      </c>
      <c r="N88" s="254">
        <f t="shared" ref="N88:O151" si="8">SUM(H88,J88,L88)</f>
        <v>73560</v>
      </c>
      <c r="O88" s="253">
        <f t="shared" si="8"/>
        <v>765</v>
      </c>
      <c r="P88" s="3"/>
      <c r="Q88" s="3"/>
      <c r="R88" s="3"/>
      <c r="S88" s="3"/>
      <c r="T88" s="3"/>
      <c r="U88" s="3"/>
      <c r="V88" s="112"/>
      <c r="W88" s="112"/>
      <c r="X88" s="112"/>
      <c r="Y88" s="236">
        <f t="shared" si="6"/>
        <v>208315</v>
      </c>
      <c r="Z88" s="7"/>
      <c r="AA88" s="7"/>
      <c r="AB88" s="7"/>
      <c r="AC88" s="7"/>
      <c r="AD88" s="7"/>
      <c r="AE88" s="7"/>
      <c r="AF88" s="7"/>
      <c r="AG88" s="7"/>
      <c r="AH88" s="7"/>
    </row>
    <row r="89" spans="1:34" ht="33" customHeight="1">
      <c r="A89" s="278">
        <f t="shared" si="5"/>
        <v>42</v>
      </c>
      <c r="B89" s="246">
        <v>733100</v>
      </c>
      <c r="C89" s="279" t="s">
        <v>1339</v>
      </c>
      <c r="D89" s="336">
        <f>+Programska_aktivnost!D89+Sheet1!D89+Sheet2!D89</f>
        <v>22796</v>
      </c>
      <c r="E89" s="322">
        <f>+Programska_aktivnost!E89+Sheet1!E89+Sheet2!E89</f>
        <v>150</v>
      </c>
      <c r="F89" s="336">
        <f>+Programska_aktivnost!F89+Sheet1!F89+Sheet2!F89</f>
        <v>20469</v>
      </c>
      <c r="G89" s="320">
        <f>+Programska_aktivnost!G89+Sheet1!G89+Sheet2!G89</f>
        <v>89</v>
      </c>
      <c r="H89" s="336">
        <f>+Programska_aktivnost!H89+Sheet1!H89+Sheet2!H89</f>
        <v>21281</v>
      </c>
      <c r="I89" s="320">
        <f>+Programska_aktivnost!I89+Sheet1!I89+Sheet2!I89</f>
        <v>80</v>
      </c>
      <c r="J89" s="336">
        <f>+Programska_aktivnost!J89+Sheet1!J89+Sheet2!J89</f>
        <v>24995</v>
      </c>
      <c r="K89" s="320">
        <f>+Programska_aktivnost!K89+Sheet1!K89+Sheet2!K89</f>
        <v>2</v>
      </c>
      <c r="L89" s="336">
        <f>+Programska_aktivnost!L89+Sheet1!L89+Sheet2!L89</f>
        <v>24995</v>
      </c>
      <c r="M89" s="320">
        <f>+Programska_aktivnost!M89+Sheet1!M89+Sheet2!M89</f>
        <v>2</v>
      </c>
      <c r="N89" s="336">
        <f t="shared" si="8"/>
        <v>71271</v>
      </c>
      <c r="O89" s="322">
        <f t="shared" si="8"/>
        <v>84</v>
      </c>
      <c r="P89" s="3"/>
      <c r="Q89" s="3"/>
      <c r="R89" s="3"/>
      <c r="S89" s="3"/>
      <c r="T89" s="3"/>
      <c r="U89" s="3"/>
      <c r="V89" s="112"/>
      <c r="W89" s="112"/>
      <c r="X89" s="112"/>
      <c r="Y89" s="236">
        <f t="shared" si="6"/>
        <v>186214</v>
      </c>
      <c r="Z89" s="7"/>
      <c r="AA89" s="7"/>
      <c r="AB89" s="7"/>
      <c r="AC89" s="7"/>
      <c r="AD89" s="7"/>
      <c r="AE89" s="7"/>
      <c r="AF89" s="7"/>
      <c r="AG89" s="7"/>
      <c r="AH89" s="7"/>
    </row>
    <row r="90" spans="1:34" ht="33" customHeight="1">
      <c r="A90" s="278">
        <f t="shared" si="5"/>
        <v>43</v>
      </c>
      <c r="B90" s="246">
        <v>733200</v>
      </c>
      <c r="C90" s="279" t="s">
        <v>712</v>
      </c>
      <c r="D90" s="336">
        <f>+Programska_aktivnost!D90+Sheet1!D90+Sheet2!D90</f>
        <v>7695</v>
      </c>
      <c r="E90" s="322">
        <f>+Programska_aktivnost!E90+Sheet1!E90+Sheet2!E90</f>
        <v>2860</v>
      </c>
      <c r="F90" s="336">
        <f>+Programska_aktivnost!F90+Sheet1!F90+Sheet2!F90</f>
        <v>5606</v>
      </c>
      <c r="G90" s="320">
        <f>+Programska_aktivnost!G90+Sheet1!G90+Sheet2!G90</f>
        <v>0</v>
      </c>
      <c r="H90" s="336">
        <f>+Programska_aktivnost!H90+Sheet1!H90+Sheet2!H90</f>
        <v>2279</v>
      </c>
      <c r="I90" s="320">
        <f>+Programska_aktivnost!I90+Sheet1!I90+Sheet2!I90</f>
        <v>673</v>
      </c>
      <c r="J90" s="336">
        <f>+Programska_aktivnost!J90+Sheet1!J90+Sheet2!J90</f>
        <v>5</v>
      </c>
      <c r="K90" s="320">
        <f>+Programska_aktivnost!K90+Sheet1!K90+Sheet2!K90</f>
        <v>4</v>
      </c>
      <c r="L90" s="336">
        <f>+Programska_aktivnost!L90+Sheet1!L90+Sheet2!L90</f>
        <v>5</v>
      </c>
      <c r="M90" s="320">
        <f>+Programska_aktivnost!M90+Sheet1!M90+Sheet2!M90</f>
        <v>4</v>
      </c>
      <c r="N90" s="336">
        <f t="shared" si="8"/>
        <v>2289</v>
      </c>
      <c r="O90" s="322">
        <f t="shared" si="8"/>
        <v>681</v>
      </c>
      <c r="P90" s="3"/>
      <c r="Q90" s="3"/>
      <c r="R90" s="3"/>
      <c r="S90" s="3"/>
      <c r="T90" s="3"/>
      <c r="U90" s="3"/>
      <c r="V90" s="112"/>
      <c r="W90" s="112"/>
      <c r="X90" s="112"/>
      <c r="Y90" s="236">
        <f t="shared" si="6"/>
        <v>22101</v>
      </c>
      <c r="Z90" s="7"/>
      <c r="AA90" s="7"/>
      <c r="AB90" s="7"/>
      <c r="AC90" s="7"/>
      <c r="AD90" s="7"/>
      <c r="AE90" s="7"/>
      <c r="AF90" s="7"/>
      <c r="AG90" s="7"/>
      <c r="AH90" s="7"/>
    </row>
    <row r="91" spans="1:34" ht="33" customHeight="1">
      <c r="A91" s="276">
        <f t="shared" si="5"/>
        <v>44</v>
      </c>
      <c r="B91" s="245">
        <v>740000</v>
      </c>
      <c r="C91" s="282" t="s">
        <v>81</v>
      </c>
      <c r="D91" s="254">
        <f>+Programska_aktivnost!D91+Sheet1!D91+Sheet2!D91</f>
        <v>0</v>
      </c>
      <c r="E91" s="253">
        <f>+Programska_aktivnost!E91+Sheet1!E91+Sheet2!E91</f>
        <v>1183</v>
      </c>
      <c r="F91" s="254">
        <f>+Programska_aktivnost!F91+Sheet1!F91+Sheet2!F91</f>
        <v>0</v>
      </c>
      <c r="G91" s="253">
        <f>+Programska_aktivnost!G91+Sheet1!G91+Sheet2!G91</f>
        <v>1847</v>
      </c>
      <c r="H91" s="252">
        <f>+Programska_aktivnost!H91+Sheet1!H91+Sheet2!H91</f>
        <v>0</v>
      </c>
      <c r="I91" s="253">
        <f>+Programska_aktivnost!I91+Sheet1!I91+Sheet2!I91</f>
        <v>5132</v>
      </c>
      <c r="J91" s="254">
        <f>+Programska_aktivnost!J91+Sheet1!J91+Sheet2!J91</f>
        <v>0</v>
      </c>
      <c r="K91" s="253">
        <f>+Programska_aktivnost!K91+Sheet1!K91+Sheet2!K91</f>
        <v>4737</v>
      </c>
      <c r="L91" s="254">
        <f>+Programska_aktivnost!L91+Sheet1!L91+Sheet2!L91</f>
        <v>0</v>
      </c>
      <c r="M91" s="253">
        <f>+Programska_aktivnost!M91+Sheet1!M91+Sheet2!M91</f>
        <v>4737</v>
      </c>
      <c r="N91" s="254">
        <f t="shared" si="8"/>
        <v>0</v>
      </c>
      <c r="O91" s="253">
        <f t="shared" si="8"/>
        <v>14606</v>
      </c>
      <c r="P91" s="3"/>
      <c r="Q91" s="3"/>
      <c r="R91" s="3"/>
      <c r="S91" s="3"/>
      <c r="T91" s="3"/>
      <c r="U91" s="3"/>
      <c r="V91" s="112"/>
      <c r="W91" s="112"/>
      <c r="X91" s="112"/>
      <c r="Y91" s="236">
        <f t="shared" si="6"/>
        <v>32242</v>
      </c>
      <c r="Z91" s="7"/>
      <c r="AA91" s="7"/>
      <c r="AB91" s="7"/>
      <c r="AC91" s="7"/>
      <c r="AD91" s="7"/>
      <c r="AE91" s="7"/>
      <c r="AF91" s="7"/>
      <c r="AG91" s="7"/>
      <c r="AH91" s="7"/>
    </row>
    <row r="92" spans="1:34" ht="33" customHeight="1">
      <c r="A92" s="276">
        <f t="shared" si="5"/>
        <v>45</v>
      </c>
      <c r="B92" s="245">
        <v>741000</v>
      </c>
      <c r="C92" s="282" t="s">
        <v>82</v>
      </c>
      <c r="D92" s="254">
        <f>+Programska_aktivnost!D92+Sheet1!D92+Sheet2!D92</f>
        <v>0</v>
      </c>
      <c r="E92" s="253">
        <f>+Programska_aktivnost!E92+Sheet1!E92+Sheet2!E92</f>
        <v>293</v>
      </c>
      <c r="F92" s="254">
        <f>+Programska_aktivnost!F92+Sheet1!F92+Sheet2!F92</f>
        <v>0</v>
      </c>
      <c r="G92" s="253">
        <f>+Programska_aktivnost!G92+Sheet1!G92+Sheet2!G92</f>
        <v>249</v>
      </c>
      <c r="H92" s="252">
        <f>+Programska_aktivnost!H92+Sheet1!H92+Sheet2!H92</f>
        <v>0</v>
      </c>
      <c r="I92" s="253">
        <f>+Programska_aktivnost!I92+Sheet1!I92+Sheet2!I92</f>
        <v>384</v>
      </c>
      <c r="J92" s="254">
        <f>+Programska_aktivnost!J92+Sheet1!J92+Sheet2!J92</f>
        <v>0</v>
      </c>
      <c r="K92" s="253">
        <f>+Programska_aktivnost!K92+Sheet1!K92+Sheet2!K92</f>
        <v>2</v>
      </c>
      <c r="L92" s="254">
        <f>+Programska_aktivnost!L92+Sheet1!L92+Sheet2!L92</f>
        <v>0</v>
      </c>
      <c r="M92" s="253">
        <f>+Programska_aktivnost!M92+Sheet1!M92+Sheet2!M92</f>
        <v>2</v>
      </c>
      <c r="N92" s="254">
        <f t="shared" si="8"/>
        <v>0</v>
      </c>
      <c r="O92" s="253">
        <f t="shared" si="8"/>
        <v>388</v>
      </c>
      <c r="P92" s="3"/>
      <c r="Q92" s="3"/>
      <c r="R92" s="3"/>
      <c r="S92" s="3"/>
      <c r="T92" s="3"/>
      <c r="U92" s="3"/>
      <c r="V92" s="112"/>
      <c r="W92" s="112"/>
      <c r="X92" s="112"/>
      <c r="Y92" s="236">
        <f t="shared" si="6"/>
        <v>1318</v>
      </c>
      <c r="Z92" s="7"/>
      <c r="AA92" s="7"/>
      <c r="AB92" s="7"/>
      <c r="AC92" s="7"/>
      <c r="AD92" s="7"/>
      <c r="AE92" s="7"/>
      <c r="AF92" s="7"/>
      <c r="AG92" s="7"/>
      <c r="AH92" s="7"/>
    </row>
    <row r="93" spans="1:34" ht="33" hidden="1" customHeight="1">
      <c r="A93" s="278">
        <f t="shared" si="5"/>
        <v>46</v>
      </c>
      <c r="B93" s="246">
        <v>741100</v>
      </c>
      <c r="C93" s="279" t="s">
        <v>713</v>
      </c>
      <c r="D93" s="336">
        <f>+Programska_aktivnost!D93+Sheet1!D93+Sheet2!D93</f>
        <v>0</v>
      </c>
      <c r="E93" s="322">
        <f>+Programska_aktivnost!E93+Sheet1!E93+Sheet2!E93</f>
        <v>0</v>
      </c>
      <c r="F93" s="336">
        <f>+Programska_aktivnost!F93+Sheet1!F93+Sheet2!F93</f>
        <v>0</v>
      </c>
      <c r="G93" s="320">
        <f>+Programska_aktivnost!G93+Sheet1!G93+Sheet2!G93</f>
        <v>0</v>
      </c>
      <c r="H93" s="332">
        <f>+Programska_aktivnost!H93+Sheet1!H93+Sheet2!H93</f>
        <v>0</v>
      </c>
      <c r="I93" s="333">
        <f>+Programska_aktivnost!I93+Sheet1!I93+Sheet2!I93</f>
        <v>0</v>
      </c>
      <c r="J93" s="336">
        <f>+Programska_aktivnost!J93+Sheet1!J93+Sheet2!J93</f>
        <v>0</v>
      </c>
      <c r="K93" s="322">
        <f>+Programska_aktivnost!K93+Sheet1!K93+Sheet2!K93</f>
        <v>0</v>
      </c>
      <c r="L93" s="336">
        <f>+Programska_aktivnost!L93+Sheet1!L93+Sheet2!L93</f>
        <v>0</v>
      </c>
      <c r="M93" s="322">
        <f>+Programska_aktivnost!M93+Sheet1!M93+Sheet2!M93</f>
        <v>0</v>
      </c>
      <c r="N93" s="336">
        <f t="shared" si="8"/>
        <v>0</v>
      </c>
      <c r="O93" s="322">
        <f t="shared" si="8"/>
        <v>0</v>
      </c>
      <c r="P93" s="3"/>
      <c r="Q93" s="3"/>
      <c r="R93" s="3"/>
      <c r="S93" s="3"/>
      <c r="T93" s="3"/>
      <c r="U93" s="3"/>
      <c r="V93" s="112"/>
      <c r="W93" s="112"/>
      <c r="X93" s="112"/>
      <c r="Y93" s="236">
        <f t="shared" si="6"/>
        <v>0</v>
      </c>
      <c r="Z93" s="7"/>
      <c r="AA93" s="7"/>
      <c r="AB93" s="7"/>
      <c r="AC93" s="7"/>
      <c r="AD93" s="7"/>
      <c r="AE93" s="7"/>
      <c r="AF93" s="7"/>
      <c r="AG93" s="7"/>
      <c r="AH93" s="7"/>
    </row>
    <row r="94" spans="1:34" ht="33" hidden="1" customHeight="1">
      <c r="A94" s="278">
        <f t="shared" si="5"/>
        <v>47</v>
      </c>
      <c r="B94" s="246">
        <v>741200</v>
      </c>
      <c r="C94" s="279" t="s">
        <v>1341</v>
      </c>
      <c r="D94" s="336">
        <f>+Programska_aktivnost!D94+Sheet1!D94+Sheet2!D94</f>
        <v>0</v>
      </c>
      <c r="E94" s="322">
        <f>+Programska_aktivnost!E94+Sheet1!E94+Sheet2!E94</f>
        <v>0</v>
      </c>
      <c r="F94" s="336">
        <f>+Programska_aktivnost!F94+Sheet1!F94+Sheet2!F94</f>
        <v>0</v>
      </c>
      <c r="G94" s="320">
        <f>+Programska_aktivnost!G94+Sheet1!G94+Sheet2!G94</f>
        <v>0</v>
      </c>
      <c r="H94" s="332">
        <f>+Programska_aktivnost!H94+Sheet1!H94+Sheet2!H94</f>
        <v>0</v>
      </c>
      <c r="I94" s="333">
        <f>+Programska_aktivnost!I94+Sheet1!I94+Sheet2!I94</f>
        <v>0</v>
      </c>
      <c r="J94" s="336">
        <f>+Programska_aktivnost!J94+Sheet1!J94+Sheet2!J94</f>
        <v>0</v>
      </c>
      <c r="K94" s="322">
        <f>+Programska_aktivnost!K94+Sheet1!K94+Sheet2!K94</f>
        <v>0</v>
      </c>
      <c r="L94" s="336">
        <f>+Programska_aktivnost!L94+Sheet1!L94+Sheet2!L94</f>
        <v>0</v>
      </c>
      <c r="M94" s="322">
        <f>+Programska_aktivnost!M94+Sheet1!M94+Sheet2!M94</f>
        <v>0</v>
      </c>
      <c r="N94" s="336">
        <f t="shared" si="8"/>
        <v>0</v>
      </c>
      <c r="O94" s="322">
        <f t="shared" si="8"/>
        <v>0</v>
      </c>
      <c r="P94" s="3"/>
      <c r="Q94" s="3"/>
      <c r="R94" s="3"/>
      <c r="S94" s="3"/>
      <c r="T94" s="3"/>
      <c r="U94" s="3"/>
      <c r="V94" s="112"/>
      <c r="W94" s="112"/>
      <c r="X94" s="112"/>
      <c r="Y94" s="236">
        <f t="shared" si="6"/>
        <v>0</v>
      </c>
      <c r="Z94" s="7"/>
      <c r="AA94" s="7"/>
      <c r="AB94" s="7"/>
      <c r="AC94" s="7"/>
      <c r="AD94" s="7"/>
      <c r="AE94" s="7"/>
      <c r="AF94" s="7"/>
      <c r="AG94" s="7"/>
      <c r="AH94" s="7"/>
    </row>
    <row r="95" spans="1:34" ht="33" hidden="1" customHeight="1">
      <c r="A95" s="278">
        <f t="shared" si="5"/>
        <v>48</v>
      </c>
      <c r="B95" s="246">
        <v>741300</v>
      </c>
      <c r="C95" s="279" t="s">
        <v>1342</v>
      </c>
      <c r="D95" s="336">
        <f>+Programska_aktivnost!D95+Sheet1!D95+Sheet2!D95</f>
        <v>0</v>
      </c>
      <c r="E95" s="322">
        <f>+Programska_aktivnost!E95+Sheet1!E95+Sheet2!E95</f>
        <v>0</v>
      </c>
      <c r="F95" s="336">
        <f>+Programska_aktivnost!F95+Sheet1!F95+Sheet2!F95</f>
        <v>0</v>
      </c>
      <c r="G95" s="320">
        <f>+Programska_aktivnost!G95+Sheet1!G95+Sheet2!G95</f>
        <v>0</v>
      </c>
      <c r="H95" s="332">
        <f>+Programska_aktivnost!H95+Sheet1!H95+Sheet2!H95</f>
        <v>0</v>
      </c>
      <c r="I95" s="333">
        <f>+Programska_aktivnost!I95+Sheet1!I95+Sheet2!I95</f>
        <v>0</v>
      </c>
      <c r="J95" s="336">
        <f>+Programska_aktivnost!J95+Sheet1!J95+Sheet2!J95</f>
        <v>0</v>
      </c>
      <c r="K95" s="322">
        <f>+Programska_aktivnost!K95+Sheet1!K95+Sheet2!K95</f>
        <v>0</v>
      </c>
      <c r="L95" s="336">
        <f>+Programska_aktivnost!L95+Sheet1!L95+Sheet2!L95</f>
        <v>0</v>
      </c>
      <c r="M95" s="322">
        <f>+Programska_aktivnost!M95+Sheet1!M95+Sheet2!M95</f>
        <v>0</v>
      </c>
      <c r="N95" s="336">
        <f t="shared" si="8"/>
        <v>0</v>
      </c>
      <c r="O95" s="322">
        <f t="shared" si="8"/>
        <v>0</v>
      </c>
      <c r="P95" s="3"/>
      <c r="Q95" s="3"/>
      <c r="R95" s="3"/>
      <c r="S95" s="3"/>
      <c r="T95" s="3"/>
      <c r="U95" s="3"/>
      <c r="V95" s="112"/>
      <c r="W95" s="112"/>
      <c r="X95" s="112"/>
      <c r="Y95" s="236">
        <f t="shared" si="6"/>
        <v>0</v>
      </c>
      <c r="Z95" s="7"/>
      <c r="AA95" s="7"/>
      <c r="AB95" s="7"/>
      <c r="AC95" s="7"/>
      <c r="AD95" s="7"/>
      <c r="AE95" s="7"/>
      <c r="AF95" s="7"/>
      <c r="AG95" s="7"/>
      <c r="AH95" s="7"/>
    </row>
    <row r="96" spans="1:34" ht="33" customHeight="1">
      <c r="A96" s="278">
        <f t="shared" si="5"/>
        <v>49</v>
      </c>
      <c r="B96" s="246">
        <v>741400</v>
      </c>
      <c r="C96" s="279" t="s">
        <v>1343</v>
      </c>
      <c r="D96" s="336">
        <f>+Programska_aktivnost!D96+Sheet1!D96+Sheet2!D96</f>
        <v>0</v>
      </c>
      <c r="E96" s="322">
        <f>+Programska_aktivnost!E96+Sheet1!E96+Sheet2!E96</f>
        <v>293</v>
      </c>
      <c r="F96" s="336">
        <f>+Programska_aktivnost!F96+Sheet1!F96+Sheet2!F96</f>
        <v>0</v>
      </c>
      <c r="G96" s="320">
        <f>+Programska_aktivnost!G96+Sheet1!G96+Sheet2!G96</f>
        <v>249</v>
      </c>
      <c r="H96" s="332">
        <f>+Programska_aktivnost!H96+Sheet1!H96+Sheet2!H96</f>
        <v>0</v>
      </c>
      <c r="I96" s="333">
        <f>+Programska_aktivnost!I96+Sheet1!I96+Sheet2!I96</f>
        <v>384</v>
      </c>
      <c r="J96" s="336">
        <f>+Programska_aktivnost!J96+Sheet1!J96+Sheet2!J96</f>
        <v>0</v>
      </c>
      <c r="K96" s="322">
        <f>+Programska_aktivnost!K96+Sheet1!K96+Sheet2!K96</f>
        <v>2</v>
      </c>
      <c r="L96" s="336">
        <f>+Programska_aktivnost!L96+Sheet1!L96+Sheet2!L96</f>
        <v>0</v>
      </c>
      <c r="M96" s="322">
        <f>+Programska_aktivnost!M96+Sheet1!M96+Sheet2!M96</f>
        <v>2</v>
      </c>
      <c r="N96" s="336">
        <f t="shared" si="8"/>
        <v>0</v>
      </c>
      <c r="O96" s="322">
        <f t="shared" si="8"/>
        <v>388</v>
      </c>
      <c r="P96" s="3"/>
      <c r="Q96" s="3"/>
      <c r="R96" s="3"/>
      <c r="S96" s="3"/>
      <c r="T96" s="3"/>
      <c r="U96" s="3"/>
      <c r="V96" s="112"/>
      <c r="W96" s="112"/>
      <c r="X96" s="112"/>
      <c r="Y96" s="236">
        <f t="shared" si="6"/>
        <v>1318</v>
      </c>
      <c r="Z96" s="7"/>
      <c r="AA96" s="7"/>
      <c r="AB96" s="7"/>
      <c r="AC96" s="7"/>
      <c r="AD96" s="7"/>
      <c r="AE96" s="7"/>
      <c r="AF96" s="7"/>
      <c r="AG96" s="7"/>
      <c r="AH96" s="7"/>
    </row>
    <row r="97" spans="1:34" ht="33" hidden="1" customHeight="1">
      <c r="A97" s="278">
        <f t="shared" si="5"/>
        <v>50</v>
      </c>
      <c r="B97" s="246">
        <v>741500</v>
      </c>
      <c r="C97" s="279" t="s">
        <v>1344</v>
      </c>
      <c r="D97" s="336">
        <f>+Programska_aktivnost!D97+Sheet1!D97+Sheet2!D97</f>
        <v>0</v>
      </c>
      <c r="E97" s="322">
        <f>+Programska_aktivnost!E97+Sheet1!E97+Sheet2!E97</f>
        <v>0</v>
      </c>
      <c r="F97" s="336">
        <f>+Programska_aktivnost!F97+Sheet1!F97+Sheet2!F97</f>
        <v>0</v>
      </c>
      <c r="G97" s="320">
        <f>+Programska_aktivnost!G97+Sheet1!G97+Sheet2!G97</f>
        <v>0</v>
      </c>
      <c r="H97" s="332">
        <f>+Programska_aktivnost!H97+Sheet1!H97+Sheet2!H97</f>
        <v>0</v>
      </c>
      <c r="I97" s="333">
        <f>+Programska_aktivnost!I97+Sheet1!I97+Sheet2!I97</f>
        <v>0</v>
      </c>
      <c r="J97" s="336">
        <f>+Programska_aktivnost!J97+Sheet1!J97+Sheet2!J97</f>
        <v>0</v>
      </c>
      <c r="K97" s="322">
        <f>+Programska_aktivnost!K97+Sheet1!K97+Sheet2!K97</f>
        <v>0</v>
      </c>
      <c r="L97" s="336">
        <f>+Programska_aktivnost!L97+Sheet1!L97+Sheet2!L97</f>
        <v>0</v>
      </c>
      <c r="M97" s="322">
        <f>+Programska_aktivnost!M97+Sheet1!M97+Sheet2!M97</f>
        <v>0</v>
      </c>
      <c r="N97" s="336">
        <f t="shared" si="8"/>
        <v>0</v>
      </c>
      <c r="O97" s="322">
        <f t="shared" si="8"/>
        <v>0</v>
      </c>
      <c r="P97" s="3"/>
      <c r="Q97" s="3"/>
      <c r="R97" s="3"/>
      <c r="S97" s="3"/>
      <c r="T97" s="3"/>
      <c r="U97" s="3"/>
      <c r="V97" s="112"/>
      <c r="W97" s="112"/>
      <c r="X97" s="112"/>
      <c r="Y97" s="236">
        <f t="shared" si="6"/>
        <v>0</v>
      </c>
      <c r="Z97" s="7"/>
      <c r="AA97" s="7"/>
      <c r="AB97" s="7"/>
      <c r="AC97" s="7"/>
      <c r="AD97" s="7"/>
      <c r="AE97" s="7"/>
      <c r="AF97" s="7"/>
      <c r="AG97" s="7"/>
      <c r="AH97" s="7"/>
    </row>
    <row r="98" spans="1:34" ht="33" hidden="1" customHeight="1">
      <c r="A98" s="278">
        <f t="shared" si="5"/>
        <v>51</v>
      </c>
      <c r="B98" s="246">
        <v>741600</v>
      </c>
      <c r="C98" s="279" t="s">
        <v>448</v>
      </c>
      <c r="D98" s="336">
        <f>+Programska_aktivnost!D98+Sheet1!D98+Sheet2!D98</f>
        <v>0</v>
      </c>
      <c r="E98" s="322">
        <f>+Programska_aktivnost!E98+Sheet1!E98+Sheet2!E98</f>
        <v>0</v>
      </c>
      <c r="F98" s="336">
        <f>+Programska_aktivnost!F98+Sheet1!F98+Sheet2!F98</f>
        <v>0</v>
      </c>
      <c r="G98" s="320">
        <f>+Programska_aktivnost!G98+Sheet1!G98+Sheet2!G98</f>
        <v>0</v>
      </c>
      <c r="H98" s="332">
        <f>+Programska_aktivnost!H98+Sheet1!H98+Sheet2!H98</f>
        <v>0</v>
      </c>
      <c r="I98" s="333">
        <f>+Programska_aktivnost!I98+Sheet1!I98+Sheet2!I98</f>
        <v>0</v>
      </c>
      <c r="J98" s="336">
        <f>+Programska_aktivnost!J98+Sheet1!J98+Sheet2!J98</f>
        <v>0</v>
      </c>
      <c r="K98" s="322">
        <f>+Programska_aktivnost!K98+Sheet1!K98+Sheet2!K98</f>
        <v>0</v>
      </c>
      <c r="L98" s="336">
        <f>+Programska_aktivnost!L98+Sheet1!L98+Sheet2!L98</f>
        <v>0</v>
      </c>
      <c r="M98" s="322">
        <f>+Programska_aktivnost!M98+Sheet1!M98+Sheet2!M98</f>
        <v>0</v>
      </c>
      <c r="N98" s="336">
        <f t="shared" si="8"/>
        <v>0</v>
      </c>
      <c r="O98" s="322">
        <f t="shared" si="8"/>
        <v>0</v>
      </c>
      <c r="P98" s="3"/>
      <c r="Q98" s="3"/>
      <c r="R98" s="3"/>
      <c r="S98" s="3"/>
      <c r="T98" s="3"/>
      <c r="U98" s="3"/>
      <c r="V98" s="112"/>
      <c r="W98" s="112"/>
      <c r="X98" s="112"/>
      <c r="Y98" s="236">
        <f t="shared" si="6"/>
        <v>0</v>
      </c>
      <c r="Z98" s="7"/>
      <c r="AA98" s="7"/>
      <c r="AB98" s="7"/>
      <c r="AC98" s="7"/>
      <c r="AD98" s="7"/>
      <c r="AE98" s="7"/>
      <c r="AF98" s="7"/>
      <c r="AG98" s="7"/>
      <c r="AH98" s="7"/>
    </row>
    <row r="99" spans="1:34" ht="33" customHeight="1">
      <c r="A99" s="276">
        <f t="shared" si="5"/>
        <v>52</v>
      </c>
      <c r="B99" s="245">
        <v>742000</v>
      </c>
      <c r="C99" s="282" t="s">
        <v>83</v>
      </c>
      <c r="D99" s="254">
        <f>+Programska_aktivnost!D99+Sheet1!D99+Sheet2!D99</f>
        <v>0</v>
      </c>
      <c r="E99" s="253">
        <f>+Programska_aktivnost!E99+Sheet1!E99+Sheet2!E99</f>
        <v>826</v>
      </c>
      <c r="F99" s="254">
        <f>+Programska_aktivnost!F99+Sheet1!F99+Sheet2!F99</f>
        <v>0</v>
      </c>
      <c r="G99" s="253">
        <f>+Programska_aktivnost!G99+Sheet1!G99+Sheet2!G99</f>
        <v>959</v>
      </c>
      <c r="H99" s="252">
        <f>+Programska_aktivnost!H99+Sheet1!H99+Sheet2!H99</f>
        <v>0</v>
      </c>
      <c r="I99" s="253">
        <f>+Programska_aktivnost!I99+Sheet1!I99+Sheet2!I99</f>
        <v>4732</v>
      </c>
      <c r="J99" s="254">
        <f>+Programska_aktivnost!J99+Sheet1!J99+Sheet2!J99</f>
        <v>0</v>
      </c>
      <c r="K99" s="253">
        <f>+Programska_aktivnost!K99+Sheet1!K99+Sheet2!K99</f>
        <v>4732</v>
      </c>
      <c r="L99" s="254">
        <f>+Programska_aktivnost!L99+Sheet1!L99+Sheet2!L99</f>
        <v>0</v>
      </c>
      <c r="M99" s="253">
        <f>+Programska_aktivnost!M99+Sheet1!M99+Sheet2!M99</f>
        <v>4732</v>
      </c>
      <c r="N99" s="254">
        <f t="shared" si="8"/>
        <v>0</v>
      </c>
      <c r="O99" s="253">
        <f t="shared" si="8"/>
        <v>14196</v>
      </c>
      <c r="P99" s="3"/>
      <c r="Q99" s="3"/>
      <c r="R99" s="3"/>
      <c r="S99" s="3"/>
      <c r="T99" s="3"/>
      <c r="U99" s="3"/>
      <c r="V99" s="112"/>
      <c r="W99" s="112"/>
      <c r="X99" s="112"/>
      <c r="Y99" s="236">
        <f t="shared" si="6"/>
        <v>30177</v>
      </c>
      <c r="Z99" s="7"/>
      <c r="AA99" s="7"/>
      <c r="AB99" s="7"/>
      <c r="AC99" s="7"/>
      <c r="AD99" s="7"/>
      <c r="AE99" s="7"/>
      <c r="AF99" s="7"/>
      <c r="AG99" s="7"/>
      <c r="AH99" s="7"/>
    </row>
    <row r="100" spans="1:34" ht="38.25" hidden="1">
      <c r="A100" s="278">
        <f t="shared" si="5"/>
        <v>53</v>
      </c>
      <c r="B100" s="246">
        <v>742100</v>
      </c>
      <c r="C100" s="279" t="s">
        <v>797</v>
      </c>
      <c r="D100" s="336">
        <f>+Programska_aktivnost!D100+Sheet1!D100+Sheet2!D100</f>
        <v>0</v>
      </c>
      <c r="E100" s="322">
        <f>+Programska_aktivnost!E100+Sheet1!E100+Sheet2!E100</f>
        <v>0</v>
      </c>
      <c r="F100" s="336">
        <f>+Programska_aktivnost!F100+Sheet1!F100+Sheet2!F100</f>
        <v>0</v>
      </c>
      <c r="G100" s="320">
        <f>+Programska_aktivnost!G100+Sheet1!G100+Sheet2!G100</f>
        <v>0</v>
      </c>
      <c r="H100" s="332">
        <f>+Programska_aktivnost!H100+Sheet1!H100+Sheet2!H100</f>
        <v>0</v>
      </c>
      <c r="I100" s="333">
        <f>+Programska_aktivnost!I100+Sheet1!I100+Sheet2!I100</f>
        <v>0</v>
      </c>
      <c r="J100" s="336">
        <f>+Programska_aktivnost!J100+Sheet1!J100+Sheet2!J100</f>
        <v>0</v>
      </c>
      <c r="K100" s="322">
        <f>+Programska_aktivnost!K100+Sheet1!K100+Sheet2!K100</f>
        <v>0</v>
      </c>
      <c r="L100" s="336">
        <f>+Programska_aktivnost!L100+Sheet1!L100+Sheet2!L100</f>
        <v>0</v>
      </c>
      <c r="M100" s="322">
        <f>+Programska_aktivnost!M100+Sheet1!M100+Sheet2!M100</f>
        <v>0</v>
      </c>
      <c r="N100" s="336">
        <f t="shared" si="8"/>
        <v>0</v>
      </c>
      <c r="O100" s="322">
        <f t="shared" si="8"/>
        <v>0</v>
      </c>
      <c r="P100" s="3"/>
      <c r="Q100" s="3"/>
      <c r="R100" s="3"/>
      <c r="S100" s="3"/>
      <c r="T100" s="3"/>
      <c r="U100" s="3"/>
      <c r="V100" s="112"/>
      <c r="W100" s="112"/>
      <c r="X100" s="112"/>
      <c r="Y100" s="236">
        <f t="shared" si="6"/>
        <v>0</v>
      </c>
      <c r="Z100" s="7"/>
      <c r="AA100" s="7"/>
      <c r="AB100" s="7"/>
      <c r="AC100" s="7"/>
      <c r="AD100" s="7"/>
      <c r="AE100" s="7"/>
      <c r="AF100" s="7"/>
      <c r="AG100" s="7"/>
      <c r="AH100" s="7"/>
    </row>
    <row r="101" spans="1:34" ht="33" hidden="1" customHeight="1">
      <c r="A101" s="278">
        <f t="shared" si="5"/>
        <v>54</v>
      </c>
      <c r="B101" s="246">
        <v>742200</v>
      </c>
      <c r="C101" s="279" t="s">
        <v>916</v>
      </c>
      <c r="D101" s="336">
        <f>+Programska_aktivnost!D101+Sheet1!D101+Sheet2!D101</f>
        <v>0</v>
      </c>
      <c r="E101" s="322">
        <f>+Programska_aktivnost!E101+Sheet1!E101+Sheet2!E101</f>
        <v>0</v>
      </c>
      <c r="F101" s="336">
        <f>+Programska_aktivnost!F101+Sheet1!F101+Sheet2!F101</f>
        <v>0</v>
      </c>
      <c r="G101" s="320">
        <f>+Programska_aktivnost!G101+Sheet1!G101+Sheet2!G101</f>
        <v>0</v>
      </c>
      <c r="H101" s="332">
        <f>+Programska_aktivnost!H101+Sheet1!H101+Sheet2!H101</f>
        <v>0</v>
      </c>
      <c r="I101" s="333">
        <f>+Programska_aktivnost!I101+Sheet1!I101+Sheet2!I101</f>
        <v>0</v>
      </c>
      <c r="J101" s="336">
        <f>+Programska_aktivnost!J101+Sheet1!J101+Sheet2!J101</f>
        <v>0</v>
      </c>
      <c r="K101" s="322">
        <f>+Programska_aktivnost!K101+Sheet1!K101+Sheet2!K101</f>
        <v>0</v>
      </c>
      <c r="L101" s="336">
        <f>+Programska_aktivnost!L101+Sheet1!L101+Sheet2!L101</f>
        <v>0</v>
      </c>
      <c r="M101" s="322">
        <f>+Programska_aktivnost!M101+Sheet1!M101+Sheet2!M101</f>
        <v>0</v>
      </c>
      <c r="N101" s="336">
        <f t="shared" si="8"/>
        <v>0</v>
      </c>
      <c r="O101" s="322">
        <f t="shared" si="8"/>
        <v>0</v>
      </c>
      <c r="P101" s="3"/>
      <c r="Q101" s="3"/>
      <c r="R101" s="3"/>
      <c r="S101" s="3"/>
      <c r="T101" s="3"/>
      <c r="U101" s="3"/>
      <c r="V101" s="112"/>
      <c r="W101" s="112"/>
      <c r="X101" s="112"/>
      <c r="Y101" s="236">
        <f t="shared" si="6"/>
        <v>0</v>
      </c>
      <c r="Z101" s="7"/>
      <c r="AA101" s="7"/>
      <c r="AB101" s="7"/>
      <c r="AC101" s="7"/>
      <c r="AD101" s="7"/>
      <c r="AE101" s="7"/>
      <c r="AF101" s="7"/>
      <c r="AG101" s="7"/>
      <c r="AH101" s="7"/>
    </row>
    <row r="102" spans="1:34" ht="38.25">
      <c r="A102" s="278">
        <f t="shared" si="5"/>
        <v>55</v>
      </c>
      <c r="B102" s="246">
        <v>742300</v>
      </c>
      <c r="C102" s="279" t="s">
        <v>917</v>
      </c>
      <c r="D102" s="336">
        <f>+Programska_aktivnost!D102+Sheet1!D102+Sheet2!D102</f>
        <v>0</v>
      </c>
      <c r="E102" s="322">
        <f>+Programska_aktivnost!E102+Sheet1!E102+Sheet2!E102</f>
        <v>826</v>
      </c>
      <c r="F102" s="336">
        <f>+Programska_aktivnost!F102+Sheet1!F102+Sheet2!F102</f>
        <v>0</v>
      </c>
      <c r="G102" s="320">
        <f>+Programska_aktivnost!G102+Sheet1!G102+Sheet2!G102</f>
        <v>959</v>
      </c>
      <c r="H102" s="332">
        <f>+Programska_aktivnost!H102+Sheet1!H102+Sheet2!H102</f>
        <v>0</v>
      </c>
      <c r="I102" s="333">
        <f>+Programska_aktivnost!I102+Sheet1!I102+Sheet2!I102</f>
        <v>4732</v>
      </c>
      <c r="J102" s="336">
        <f>+Programska_aktivnost!J102+Sheet1!J102+Sheet2!J102</f>
        <v>0</v>
      </c>
      <c r="K102" s="322">
        <f>+Programska_aktivnost!K102+Sheet1!K102+Sheet2!K102</f>
        <v>4732</v>
      </c>
      <c r="L102" s="336">
        <f>+Programska_aktivnost!L102+Sheet1!L102+Sheet2!L102</f>
        <v>0</v>
      </c>
      <c r="M102" s="322">
        <f>+Programska_aktivnost!M102+Sheet1!M102+Sheet2!M102</f>
        <v>4732</v>
      </c>
      <c r="N102" s="336">
        <f t="shared" si="8"/>
        <v>0</v>
      </c>
      <c r="O102" s="322">
        <f t="shared" si="8"/>
        <v>14196</v>
      </c>
      <c r="P102" s="3"/>
      <c r="Q102" s="3"/>
      <c r="R102" s="3"/>
      <c r="S102" s="3"/>
      <c r="T102" s="3"/>
      <c r="U102" s="3"/>
      <c r="V102" s="112"/>
      <c r="W102" s="112"/>
      <c r="X102" s="112"/>
      <c r="Y102" s="236">
        <f t="shared" si="6"/>
        <v>30177</v>
      </c>
      <c r="Z102" s="7"/>
      <c r="AA102" s="7"/>
      <c r="AB102" s="7"/>
      <c r="AC102" s="7"/>
      <c r="AD102" s="7"/>
      <c r="AE102" s="7"/>
      <c r="AF102" s="7"/>
      <c r="AG102" s="7"/>
      <c r="AH102" s="7"/>
    </row>
    <row r="103" spans="1:34" ht="33" hidden="1" customHeight="1">
      <c r="A103" s="278">
        <f t="shared" si="5"/>
        <v>56</v>
      </c>
      <c r="B103" s="246">
        <v>742400</v>
      </c>
      <c r="C103" s="279" t="s">
        <v>206</v>
      </c>
      <c r="D103" s="336">
        <f>+Programska_aktivnost!D103+Sheet1!D103+Sheet2!D103</f>
        <v>0</v>
      </c>
      <c r="E103" s="322">
        <f>+Programska_aktivnost!E103+Sheet1!E103+Sheet2!E103</f>
        <v>0</v>
      </c>
      <c r="F103" s="336">
        <f>+Programska_aktivnost!F103+Sheet1!F103+Sheet2!F103</f>
        <v>0</v>
      </c>
      <c r="G103" s="320">
        <f>+Programska_aktivnost!G103+Sheet1!G103+Sheet2!G103</f>
        <v>0</v>
      </c>
      <c r="H103" s="332">
        <f>+Programska_aktivnost!H103+Sheet1!H103+Sheet2!H103</f>
        <v>0</v>
      </c>
      <c r="I103" s="333">
        <f>+Programska_aktivnost!I103+Sheet1!I103+Sheet2!I103</f>
        <v>0</v>
      </c>
      <c r="J103" s="336">
        <f>+Programska_aktivnost!J103+Sheet1!J103+Sheet2!J103</f>
        <v>0</v>
      </c>
      <c r="K103" s="322">
        <f>+Programska_aktivnost!K103+Sheet1!K103+Sheet2!K103</f>
        <v>0</v>
      </c>
      <c r="L103" s="336">
        <f>+Programska_aktivnost!L103+Sheet1!L103+Sheet2!L103</f>
        <v>0</v>
      </c>
      <c r="M103" s="322">
        <f>+Programska_aktivnost!M103+Sheet1!M103+Sheet2!M103</f>
        <v>0</v>
      </c>
      <c r="N103" s="336">
        <f t="shared" si="8"/>
        <v>0</v>
      </c>
      <c r="O103" s="322">
        <f t="shared" si="8"/>
        <v>0</v>
      </c>
      <c r="P103" s="3"/>
      <c r="Q103" s="3"/>
      <c r="R103" s="3"/>
      <c r="S103" s="3"/>
      <c r="T103" s="3"/>
      <c r="U103" s="3"/>
      <c r="V103" s="112"/>
      <c r="W103" s="112"/>
      <c r="X103" s="112"/>
      <c r="Y103" s="236">
        <f t="shared" si="6"/>
        <v>0</v>
      </c>
      <c r="Z103" s="7"/>
      <c r="AA103" s="7"/>
      <c r="AB103" s="7"/>
      <c r="AC103" s="7"/>
      <c r="AD103" s="7"/>
      <c r="AE103" s="7"/>
      <c r="AF103" s="7"/>
      <c r="AG103" s="7"/>
      <c r="AH103" s="7"/>
    </row>
    <row r="104" spans="1:34" ht="33" hidden="1" customHeight="1">
      <c r="A104" s="276">
        <f t="shared" si="5"/>
        <v>57</v>
      </c>
      <c r="B104" s="245">
        <v>743000</v>
      </c>
      <c r="C104" s="282" t="s">
        <v>84</v>
      </c>
      <c r="D104" s="254">
        <f>+Programska_aktivnost!D104+Sheet1!D104+Sheet2!D104</f>
        <v>0</v>
      </c>
      <c r="E104" s="253">
        <f>+Programska_aktivnost!E104+Sheet1!E104+Sheet2!E104</f>
        <v>0</v>
      </c>
      <c r="F104" s="254">
        <f>+Programska_aktivnost!F104+Sheet1!F104+Sheet2!F104</f>
        <v>0</v>
      </c>
      <c r="G104" s="253">
        <f>+Programska_aktivnost!G104+Sheet1!G104+Sheet2!G104</f>
        <v>0</v>
      </c>
      <c r="H104" s="252">
        <f>+Programska_aktivnost!H104+Sheet1!H104+Sheet2!H104</f>
        <v>0</v>
      </c>
      <c r="I104" s="253">
        <f>+Programska_aktivnost!I104+Sheet1!I104+Sheet2!I104</f>
        <v>0</v>
      </c>
      <c r="J104" s="254">
        <f>+Programska_aktivnost!J104+Sheet1!J104+Sheet2!J104</f>
        <v>0</v>
      </c>
      <c r="K104" s="253">
        <f>+Programska_aktivnost!K104+Sheet1!K104+Sheet2!K104</f>
        <v>0</v>
      </c>
      <c r="L104" s="254">
        <f>+Programska_aktivnost!L104+Sheet1!L104+Sheet2!L104</f>
        <v>0</v>
      </c>
      <c r="M104" s="253">
        <f>+Programska_aktivnost!M104+Sheet1!M104+Sheet2!M104</f>
        <v>0</v>
      </c>
      <c r="N104" s="254">
        <f t="shared" si="8"/>
        <v>0</v>
      </c>
      <c r="O104" s="253">
        <f t="shared" si="8"/>
        <v>0</v>
      </c>
      <c r="P104" s="3"/>
      <c r="Q104" s="3"/>
      <c r="R104" s="3"/>
      <c r="S104" s="3"/>
      <c r="T104" s="3"/>
      <c r="U104" s="3"/>
      <c r="V104" s="112"/>
      <c r="W104" s="112"/>
      <c r="X104" s="112"/>
      <c r="Y104" s="236">
        <f t="shared" si="6"/>
        <v>0</v>
      </c>
      <c r="Z104" s="7"/>
      <c r="AA104" s="7"/>
      <c r="AB104" s="7"/>
      <c r="AC104" s="7"/>
      <c r="AD104" s="7"/>
      <c r="AE104" s="7"/>
      <c r="AF104" s="7"/>
      <c r="AG104" s="7"/>
      <c r="AH104" s="7"/>
    </row>
    <row r="105" spans="1:34" ht="33" hidden="1" customHeight="1">
      <c r="A105" s="278">
        <f t="shared" si="5"/>
        <v>58</v>
      </c>
      <c r="B105" s="246">
        <v>743100</v>
      </c>
      <c r="C105" s="279" t="s">
        <v>207</v>
      </c>
      <c r="D105" s="336">
        <f>+Programska_aktivnost!D105+Sheet1!D105+Sheet2!D105</f>
        <v>0</v>
      </c>
      <c r="E105" s="322">
        <f>+Programska_aktivnost!E105+Sheet1!E105+Sheet2!E105</f>
        <v>0</v>
      </c>
      <c r="F105" s="336">
        <f>+Programska_aktivnost!F105+Sheet1!F105+Sheet2!F105</f>
        <v>0</v>
      </c>
      <c r="G105" s="320">
        <f>+Programska_aktivnost!G105+Sheet1!G105+Sheet2!G105</f>
        <v>0</v>
      </c>
      <c r="H105" s="332">
        <f>+Programska_aktivnost!H105+Sheet1!H105+Sheet2!H105</f>
        <v>0</v>
      </c>
      <c r="I105" s="333">
        <f>+Programska_aktivnost!I105+Sheet1!I105+Sheet2!I105</f>
        <v>0</v>
      </c>
      <c r="J105" s="336">
        <f>+Programska_aktivnost!J105+Sheet1!J105+Sheet2!J105</f>
        <v>0</v>
      </c>
      <c r="K105" s="322">
        <f>+Programska_aktivnost!K105+Sheet1!K105+Sheet2!K105</f>
        <v>0</v>
      </c>
      <c r="L105" s="336">
        <f>+Programska_aktivnost!L105+Sheet1!L105+Sheet2!L105</f>
        <v>0</v>
      </c>
      <c r="M105" s="322">
        <f>+Programska_aktivnost!M105+Sheet1!M105+Sheet2!M105</f>
        <v>0</v>
      </c>
      <c r="N105" s="336">
        <f t="shared" si="8"/>
        <v>0</v>
      </c>
      <c r="O105" s="322">
        <f t="shared" si="8"/>
        <v>0</v>
      </c>
      <c r="P105" s="3"/>
      <c r="Q105" s="3"/>
      <c r="R105" s="3"/>
      <c r="S105" s="3"/>
      <c r="T105" s="3"/>
      <c r="U105" s="3"/>
      <c r="V105" s="112"/>
      <c r="W105" s="112"/>
      <c r="X105" s="112"/>
      <c r="Y105" s="236">
        <f t="shared" si="6"/>
        <v>0</v>
      </c>
      <c r="Z105" s="7"/>
      <c r="AA105" s="7"/>
      <c r="AB105" s="7"/>
      <c r="AC105" s="7"/>
      <c r="AD105" s="7"/>
      <c r="AE105" s="7"/>
      <c r="AF105" s="7"/>
      <c r="AG105" s="7"/>
      <c r="AH105" s="7"/>
    </row>
    <row r="106" spans="1:34" ht="33" hidden="1" customHeight="1">
      <c r="A106" s="278">
        <f t="shared" si="5"/>
        <v>59</v>
      </c>
      <c r="B106" s="246">
        <v>743200</v>
      </c>
      <c r="C106" s="279" t="s">
        <v>208</v>
      </c>
      <c r="D106" s="336">
        <f>+Programska_aktivnost!D106+Sheet1!D106+Sheet2!D106</f>
        <v>0</v>
      </c>
      <c r="E106" s="322">
        <f>+Programska_aktivnost!E106+Sheet1!E106+Sheet2!E106</f>
        <v>0</v>
      </c>
      <c r="F106" s="336">
        <f>+Programska_aktivnost!F106+Sheet1!F106+Sheet2!F106</f>
        <v>0</v>
      </c>
      <c r="G106" s="320">
        <f>+Programska_aktivnost!G106+Sheet1!G106+Sheet2!G106</f>
        <v>0</v>
      </c>
      <c r="H106" s="332">
        <f>+Programska_aktivnost!H106+Sheet1!H106+Sheet2!H106</f>
        <v>0</v>
      </c>
      <c r="I106" s="333">
        <f>+Programska_aktivnost!I106+Sheet1!I106+Sheet2!I106</f>
        <v>0</v>
      </c>
      <c r="J106" s="336">
        <f>+Programska_aktivnost!J106+Sheet1!J106+Sheet2!J106</f>
        <v>0</v>
      </c>
      <c r="K106" s="322">
        <f>+Programska_aktivnost!K106+Sheet1!K106+Sheet2!K106</f>
        <v>0</v>
      </c>
      <c r="L106" s="336">
        <f>+Programska_aktivnost!L106+Sheet1!L106+Sheet2!L106</f>
        <v>0</v>
      </c>
      <c r="M106" s="322">
        <f>+Programska_aktivnost!M106+Sheet1!M106+Sheet2!M106</f>
        <v>0</v>
      </c>
      <c r="N106" s="336">
        <f t="shared" si="8"/>
        <v>0</v>
      </c>
      <c r="O106" s="322">
        <f t="shared" si="8"/>
        <v>0</v>
      </c>
      <c r="P106" s="3"/>
      <c r="Q106" s="3"/>
      <c r="R106" s="3"/>
      <c r="S106" s="3"/>
      <c r="T106" s="3"/>
      <c r="U106" s="3"/>
      <c r="V106" s="112"/>
      <c r="W106" s="112"/>
      <c r="X106" s="112"/>
      <c r="Y106" s="236">
        <f t="shared" si="6"/>
        <v>0</v>
      </c>
      <c r="Z106" s="7"/>
      <c r="AA106" s="7"/>
      <c r="AB106" s="7"/>
      <c r="AC106" s="7"/>
      <c r="AD106" s="7"/>
      <c r="AE106" s="7"/>
      <c r="AF106" s="7"/>
      <c r="AG106" s="7"/>
      <c r="AH106" s="7"/>
    </row>
    <row r="107" spans="1:34" ht="33" hidden="1" customHeight="1">
      <c r="A107" s="278">
        <f t="shared" si="5"/>
        <v>60</v>
      </c>
      <c r="B107" s="246">
        <v>743300</v>
      </c>
      <c r="C107" s="279" t="s">
        <v>212</v>
      </c>
      <c r="D107" s="336">
        <f>+Programska_aktivnost!D107+Sheet1!D107+Sheet2!D107</f>
        <v>0</v>
      </c>
      <c r="E107" s="322">
        <f>+Programska_aktivnost!E107+Sheet1!E107+Sheet2!E107</f>
        <v>0</v>
      </c>
      <c r="F107" s="336">
        <f>+Programska_aktivnost!F107+Sheet1!F107+Sheet2!F107</f>
        <v>0</v>
      </c>
      <c r="G107" s="320">
        <f>+Programska_aktivnost!G107+Sheet1!G107+Sheet2!G107</f>
        <v>0</v>
      </c>
      <c r="H107" s="332">
        <f>+Programska_aktivnost!H107+Sheet1!H107+Sheet2!H107</f>
        <v>0</v>
      </c>
      <c r="I107" s="333">
        <f>+Programska_aktivnost!I107+Sheet1!I107+Sheet2!I107</f>
        <v>0</v>
      </c>
      <c r="J107" s="336">
        <f>+Programska_aktivnost!J107+Sheet1!J107+Sheet2!J107</f>
        <v>0</v>
      </c>
      <c r="K107" s="322">
        <f>+Programska_aktivnost!K107+Sheet1!K107+Sheet2!K107</f>
        <v>0</v>
      </c>
      <c r="L107" s="336">
        <f>+Programska_aktivnost!L107+Sheet1!L107+Sheet2!L107</f>
        <v>0</v>
      </c>
      <c r="M107" s="322">
        <f>+Programska_aktivnost!M107+Sheet1!M107+Sheet2!M107</f>
        <v>0</v>
      </c>
      <c r="N107" s="336">
        <f t="shared" si="8"/>
        <v>0</v>
      </c>
      <c r="O107" s="322">
        <f t="shared" si="8"/>
        <v>0</v>
      </c>
      <c r="P107" s="3"/>
      <c r="Q107" s="3"/>
      <c r="R107" s="3"/>
      <c r="S107" s="3"/>
      <c r="T107" s="3"/>
      <c r="U107" s="3"/>
      <c r="V107" s="112"/>
      <c r="W107" s="112"/>
      <c r="X107" s="112"/>
      <c r="Y107" s="236">
        <f t="shared" si="6"/>
        <v>0</v>
      </c>
      <c r="Z107" s="7"/>
      <c r="AA107" s="7"/>
      <c r="AB107" s="7"/>
      <c r="AC107" s="7"/>
      <c r="AD107" s="7"/>
      <c r="AE107" s="7"/>
      <c r="AF107" s="7"/>
      <c r="AG107" s="7"/>
      <c r="AH107" s="7"/>
    </row>
    <row r="108" spans="1:34" ht="33" hidden="1" customHeight="1">
      <c r="A108" s="278">
        <f t="shared" si="5"/>
        <v>61</v>
      </c>
      <c r="B108" s="246">
        <v>743400</v>
      </c>
      <c r="C108" s="279" t="s">
        <v>1080</v>
      </c>
      <c r="D108" s="336">
        <f>+Programska_aktivnost!D108+Sheet1!D108+Sheet2!D108</f>
        <v>0</v>
      </c>
      <c r="E108" s="322">
        <f>+Programska_aktivnost!E108+Sheet1!E108+Sheet2!E108</f>
        <v>0</v>
      </c>
      <c r="F108" s="336">
        <f>+Programska_aktivnost!F108+Sheet1!F108+Sheet2!F108</f>
        <v>0</v>
      </c>
      <c r="G108" s="320">
        <f>+Programska_aktivnost!G108+Sheet1!G108+Sheet2!G108</f>
        <v>0</v>
      </c>
      <c r="H108" s="332">
        <f>+Programska_aktivnost!H108+Sheet1!H108+Sheet2!H108</f>
        <v>0</v>
      </c>
      <c r="I108" s="333">
        <f>+Programska_aktivnost!I108+Sheet1!I108+Sheet2!I108</f>
        <v>0</v>
      </c>
      <c r="J108" s="336">
        <f>+Programska_aktivnost!J108+Sheet1!J108+Sheet2!J108</f>
        <v>0</v>
      </c>
      <c r="K108" s="322">
        <f>+Programska_aktivnost!K108+Sheet1!K108+Sheet2!K108</f>
        <v>0</v>
      </c>
      <c r="L108" s="336">
        <f>+Programska_aktivnost!L108+Sheet1!L108+Sheet2!L108</f>
        <v>0</v>
      </c>
      <c r="M108" s="322">
        <f>+Programska_aktivnost!M108+Sheet1!M108+Sheet2!M108</f>
        <v>0</v>
      </c>
      <c r="N108" s="336">
        <f t="shared" si="8"/>
        <v>0</v>
      </c>
      <c r="O108" s="322">
        <f t="shared" si="8"/>
        <v>0</v>
      </c>
      <c r="P108" s="3"/>
      <c r="Q108" s="3"/>
      <c r="R108" s="3"/>
      <c r="S108" s="3"/>
      <c r="T108" s="3"/>
      <c r="U108" s="3"/>
      <c r="V108" s="112"/>
      <c r="W108" s="112"/>
      <c r="X108" s="112"/>
      <c r="Y108" s="236">
        <f t="shared" si="6"/>
        <v>0</v>
      </c>
      <c r="Z108" s="7"/>
      <c r="AA108" s="7"/>
      <c r="AB108" s="7"/>
      <c r="AC108" s="7"/>
      <c r="AD108" s="7"/>
      <c r="AE108" s="7"/>
      <c r="AF108" s="7"/>
      <c r="AG108" s="7"/>
      <c r="AH108" s="7"/>
    </row>
    <row r="109" spans="1:34" ht="33" hidden="1" customHeight="1">
      <c r="A109" s="278">
        <f t="shared" si="5"/>
        <v>62</v>
      </c>
      <c r="B109" s="246">
        <v>743500</v>
      </c>
      <c r="C109" s="279" t="s">
        <v>1081</v>
      </c>
      <c r="D109" s="336">
        <f>+Programska_aktivnost!D109+Sheet1!D109+Sheet2!D109</f>
        <v>0</v>
      </c>
      <c r="E109" s="322">
        <f>+Programska_aktivnost!E109+Sheet1!E109+Sheet2!E109</f>
        <v>0</v>
      </c>
      <c r="F109" s="336">
        <f>+Programska_aktivnost!F109+Sheet1!F109+Sheet2!F109</f>
        <v>0</v>
      </c>
      <c r="G109" s="320">
        <f>+Programska_aktivnost!G109+Sheet1!G109+Sheet2!G109</f>
        <v>0</v>
      </c>
      <c r="H109" s="332">
        <f>+Programska_aktivnost!H109+Sheet1!H109+Sheet2!H109</f>
        <v>0</v>
      </c>
      <c r="I109" s="333">
        <f>+Programska_aktivnost!I109+Sheet1!I109+Sheet2!I109</f>
        <v>0</v>
      </c>
      <c r="J109" s="336">
        <f>+Programska_aktivnost!J109+Sheet1!J109+Sheet2!J109</f>
        <v>0</v>
      </c>
      <c r="K109" s="322">
        <f>+Programska_aktivnost!K109+Sheet1!K109+Sheet2!K109</f>
        <v>0</v>
      </c>
      <c r="L109" s="336">
        <f>+Programska_aktivnost!L109+Sheet1!L109+Sheet2!L109</f>
        <v>0</v>
      </c>
      <c r="M109" s="322">
        <f>+Programska_aktivnost!M109+Sheet1!M109+Sheet2!M109</f>
        <v>0</v>
      </c>
      <c r="N109" s="336">
        <f t="shared" si="8"/>
        <v>0</v>
      </c>
      <c r="O109" s="322">
        <f t="shared" si="8"/>
        <v>0</v>
      </c>
      <c r="P109" s="3"/>
      <c r="Q109" s="3"/>
      <c r="R109" s="3"/>
      <c r="S109" s="3"/>
      <c r="T109" s="3"/>
      <c r="U109" s="3"/>
      <c r="V109" s="112"/>
      <c r="W109" s="112"/>
      <c r="X109" s="112"/>
      <c r="Y109" s="236">
        <f t="shared" si="6"/>
        <v>0</v>
      </c>
      <c r="Z109" s="7"/>
      <c r="AA109" s="7"/>
      <c r="AB109" s="7"/>
      <c r="AC109" s="7"/>
      <c r="AD109" s="7"/>
      <c r="AE109" s="7"/>
      <c r="AF109" s="7"/>
      <c r="AG109" s="7"/>
      <c r="AH109" s="7"/>
    </row>
    <row r="110" spans="1:34" ht="38.25" hidden="1">
      <c r="A110" s="278">
        <f t="shared" si="5"/>
        <v>63</v>
      </c>
      <c r="B110" s="246">
        <v>743900</v>
      </c>
      <c r="C110" s="279" t="s">
        <v>213</v>
      </c>
      <c r="D110" s="336">
        <f>+Programska_aktivnost!D110+Sheet1!D110+Sheet2!D110</f>
        <v>0</v>
      </c>
      <c r="E110" s="322">
        <f>+Programska_aktivnost!E110+Sheet1!E110+Sheet2!E110</f>
        <v>0</v>
      </c>
      <c r="F110" s="336">
        <f>+Programska_aktivnost!F110+Sheet1!F110+Sheet2!F110</f>
        <v>0</v>
      </c>
      <c r="G110" s="320">
        <f>+Programska_aktivnost!G110+Sheet1!G110+Sheet2!G110</f>
        <v>0</v>
      </c>
      <c r="H110" s="332">
        <f>+Programska_aktivnost!H110+Sheet1!H110+Sheet2!H110</f>
        <v>0</v>
      </c>
      <c r="I110" s="333">
        <f>+Programska_aktivnost!I110+Sheet1!I110+Sheet2!I110</f>
        <v>0</v>
      </c>
      <c r="J110" s="336">
        <f>+Programska_aktivnost!J110+Sheet1!J110+Sheet2!J110</f>
        <v>0</v>
      </c>
      <c r="K110" s="322">
        <f>+Programska_aktivnost!K110+Sheet1!K110+Sheet2!K110</f>
        <v>0</v>
      </c>
      <c r="L110" s="336">
        <f>+Programska_aktivnost!L110+Sheet1!L110+Sheet2!L110</f>
        <v>0</v>
      </c>
      <c r="M110" s="322">
        <f>+Programska_aktivnost!M110+Sheet1!M110+Sheet2!M110</f>
        <v>0</v>
      </c>
      <c r="N110" s="336">
        <f t="shared" si="8"/>
        <v>0</v>
      </c>
      <c r="O110" s="322">
        <f t="shared" si="8"/>
        <v>0</v>
      </c>
      <c r="P110" s="3"/>
      <c r="Q110" s="3"/>
      <c r="R110" s="3"/>
      <c r="S110" s="3"/>
      <c r="T110" s="3"/>
      <c r="U110" s="3"/>
      <c r="V110" s="112"/>
      <c r="W110" s="112"/>
      <c r="X110" s="112"/>
      <c r="Y110" s="236">
        <f t="shared" si="6"/>
        <v>0</v>
      </c>
      <c r="Z110" s="7"/>
      <c r="AA110" s="7"/>
      <c r="AB110" s="7"/>
      <c r="AC110" s="7"/>
      <c r="AD110" s="7"/>
      <c r="AE110" s="7"/>
      <c r="AF110" s="7"/>
      <c r="AG110" s="7"/>
      <c r="AH110" s="7"/>
    </row>
    <row r="111" spans="1:34" ht="38.25">
      <c r="A111" s="276">
        <f t="shared" si="5"/>
        <v>64</v>
      </c>
      <c r="B111" s="245">
        <v>744000</v>
      </c>
      <c r="C111" s="277" t="s">
        <v>89</v>
      </c>
      <c r="D111" s="254">
        <f>+Programska_aktivnost!D111+Sheet1!D111+Sheet2!D111</f>
        <v>0</v>
      </c>
      <c r="E111" s="253">
        <f>+Programska_aktivnost!E111+Sheet1!E111+Sheet2!E111</f>
        <v>59</v>
      </c>
      <c r="F111" s="254">
        <f>+Programska_aktivnost!F111+Sheet1!F111+Sheet2!F111</f>
        <v>0</v>
      </c>
      <c r="G111" s="253">
        <f>+Programska_aktivnost!G111+Sheet1!G111+Sheet2!G111</f>
        <v>638</v>
      </c>
      <c r="H111" s="252">
        <f>+Programska_aktivnost!H111+Sheet1!H111+Sheet2!H111</f>
        <v>0</v>
      </c>
      <c r="I111" s="253">
        <f>+Programska_aktivnost!I111+Sheet1!I111+Sheet2!I111</f>
        <v>16</v>
      </c>
      <c r="J111" s="254">
        <f>+Programska_aktivnost!J111+Sheet1!J111+Sheet2!J111</f>
        <v>0</v>
      </c>
      <c r="K111" s="253">
        <f>+Programska_aktivnost!K111+Sheet1!K111+Sheet2!K111</f>
        <v>3</v>
      </c>
      <c r="L111" s="254">
        <f>+Programska_aktivnost!L111+Sheet1!L111+Sheet2!L111</f>
        <v>0</v>
      </c>
      <c r="M111" s="253">
        <f>+Programska_aktivnost!M111+Sheet1!M111+Sheet2!M111</f>
        <v>3</v>
      </c>
      <c r="N111" s="254">
        <f t="shared" si="8"/>
        <v>0</v>
      </c>
      <c r="O111" s="253">
        <f t="shared" si="8"/>
        <v>22</v>
      </c>
      <c r="P111" s="3"/>
      <c r="Q111" s="3"/>
      <c r="R111" s="3"/>
      <c r="S111" s="3"/>
      <c r="T111" s="3"/>
      <c r="U111" s="3"/>
      <c r="V111" s="112"/>
      <c r="W111" s="112"/>
      <c r="X111" s="112"/>
      <c r="Y111" s="236">
        <f t="shared" si="6"/>
        <v>741</v>
      </c>
      <c r="Z111" s="7"/>
      <c r="AA111" s="7"/>
      <c r="AB111" s="7"/>
      <c r="AC111" s="7"/>
      <c r="AD111" s="7"/>
      <c r="AE111" s="7"/>
      <c r="AF111" s="7"/>
      <c r="AG111" s="7"/>
      <c r="AH111" s="7"/>
    </row>
    <row r="112" spans="1:34" ht="33" customHeight="1">
      <c r="A112" s="278">
        <f t="shared" si="5"/>
        <v>65</v>
      </c>
      <c r="B112" s="246">
        <v>744100</v>
      </c>
      <c r="C112" s="279" t="s">
        <v>214</v>
      </c>
      <c r="D112" s="336">
        <f>+Programska_aktivnost!D112+Sheet1!D112+Sheet2!D112</f>
        <v>0</v>
      </c>
      <c r="E112" s="322">
        <f>+Programska_aktivnost!E112+Sheet1!E112+Sheet2!E112</f>
        <v>59</v>
      </c>
      <c r="F112" s="336">
        <f>+Programska_aktivnost!F112+Sheet1!F112+Sheet2!F112</f>
        <v>0</v>
      </c>
      <c r="G112" s="320">
        <f>+Programska_aktivnost!G112+Sheet1!G112+Sheet2!G112</f>
        <v>237</v>
      </c>
      <c r="H112" s="332">
        <f>+Programska_aktivnost!H112+Sheet1!H112+Sheet2!H112</f>
        <v>0</v>
      </c>
      <c r="I112" s="333">
        <f>+Programska_aktivnost!I112+Sheet1!I112+Sheet2!I112</f>
        <v>11</v>
      </c>
      <c r="J112" s="336">
        <f>+Programska_aktivnost!J112+Sheet1!J112+Sheet2!J112</f>
        <v>0</v>
      </c>
      <c r="K112" s="322">
        <f>+Programska_aktivnost!K112+Sheet1!K112+Sheet2!K112</f>
        <v>3</v>
      </c>
      <c r="L112" s="336">
        <f>+Programska_aktivnost!L112+Sheet1!L112+Sheet2!L112</f>
        <v>0</v>
      </c>
      <c r="M112" s="322">
        <f>+Programska_aktivnost!M112+Sheet1!M112+Sheet2!M112</f>
        <v>3</v>
      </c>
      <c r="N112" s="336">
        <f t="shared" si="8"/>
        <v>0</v>
      </c>
      <c r="O112" s="322">
        <f t="shared" si="8"/>
        <v>17</v>
      </c>
      <c r="P112" s="3"/>
      <c r="Q112" s="3"/>
      <c r="R112" s="3"/>
      <c r="S112" s="3"/>
      <c r="T112" s="3"/>
      <c r="U112" s="3"/>
      <c r="V112" s="112"/>
      <c r="W112" s="112"/>
      <c r="X112" s="112"/>
      <c r="Y112" s="236">
        <f t="shared" si="6"/>
        <v>330</v>
      </c>
      <c r="Z112" s="7"/>
      <c r="AA112" s="7"/>
      <c r="AB112" s="7"/>
      <c r="AC112" s="7"/>
      <c r="AD112" s="7"/>
      <c r="AE112" s="7"/>
      <c r="AF112" s="7"/>
      <c r="AG112" s="7"/>
      <c r="AH112" s="7"/>
    </row>
    <row r="113" spans="1:34" ht="33" customHeight="1">
      <c r="A113" s="278">
        <f t="shared" si="5"/>
        <v>66</v>
      </c>
      <c r="B113" s="246">
        <v>744200</v>
      </c>
      <c r="C113" s="279" t="s">
        <v>215</v>
      </c>
      <c r="D113" s="336">
        <f>+Programska_aktivnost!D113+Sheet1!D113+Sheet2!D113</f>
        <v>0</v>
      </c>
      <c r="E113" s="322">
        <f>+Programska_aktivnost!E113+Sheet1!E113+Sheet2!E113</f>
        <v>0</v>
      </c>
      <c r="F113" s="336">
        <f>+Programska_aktivnost!F113+Sheet1!F113+Sheet2!F113</f>
        <v>0</v>
      </c>
      <c r="G113" s="320">
        <f>+Programska_aktivnost!G113+Sheet1!G113+Sheet2!G113</f>
        <v>401</v>
      </c>
      <c r="H113" s="332">
        <f>+Programska_aktivnost!H113+Sheet1!H113+Sheet2!H113</f>
        <v>0</v>
      </c>
      <c r="I113" s="333">
        <f>+Programska_aktivnost!I113+Sheet1!I113+Sheet2!I113</f>
        <v>5</v>
      </c>
      <c r="J113" s="336">
        <f>+Programska_aktivnost!J113+Sheet1!J113+Sheet2!J113</f>
        <v>0</v>
      </c>
      <c r="K113" s="322">
        <f>+Programska_aktivnost!K113+Sheet1!K113+Sheet2!K113</f>
        <v>0</v>
      </c>
      <c r="L113" s="336">
        <f>+Programska_aktivnost!L113+Sheet1!L113+Sheet2!L113</f>
        <v>0</v>
      </c>
      <c r="M113" s="322">
        <f>+Programska_aktivnost!M113+Sheet1!M113+Sheet2!M113</f>
        <v>0</v>
      </c>
      <c r="N113" s="336">
        <f t="shared" si="8"/>
        <v>0</v>
      </c>
      <c r="O113" s="322">
        <f t="shared" si="8"/>
        <v>5</v>
      </c>
      <c r="P113" s="3"/>
      <c r="Q113" s="3"/>
      <c r="R113" s="3"/>
      <c r="S113" s="3"/>
      <c r="T113" s="3"/>
      <c r="U113" s="3"/>
      <c r="V113" s="112"/>
      <c r="W113" s="112"/>
      <c r="X113" s="112"/>
      <c r="Y113" s="236">
        <f t="shared" si="6"/>
        <v>411</v>
      </c>
      <c r="Z113" s="7"/>
      <c r="AA113" s="7"/>
      <c r="AB113" s="7"/>
      <c r="AC113" s="7"/>
      <c r="AD113" s="7"/>
      <c r="AE113" s="7"/>
      <c r="AF113" s="7"/>
      <c r="AG113" s="7"/>
      <c r="AH113" s="7"/>
    </row>
    <row r="114" spans="1:34" ht="33" customHeight="1">
      <c r="A114" s="276">
        <f t="shared" si="5"/>
        <v>67</v>
      </c>
      <c r="B114" s="245">
        <v>745000</v>
      </c>
      <c r="C114" s="277" t="s">
        <v>90</v>
      </c>
      <c r="D114" s="254">
        <f>+Programska_aktivnost!D114+Sheet1!D114+Sheet2!D114</f>
        <v>0</v>
      </c>
      <c r="E114" s="253">
        <f>+Programska_aktivnost!E114+Sheet1!E114+Sheet2!E114</f>
        <v>5</v>
      </c>
      <c r="F114" s="254">
        <f>+Programska_aktivnost!F114+Sheet1!F114+Sheet2!F114</f>
        <v>0</v>
      </c>
      <c r="G114" s="253">
        <f>+Programska_aktivnost!G114+Sheet1!G114+Sheet2!G114</f>
        <v>1</v>
      </c>
      <c r="H114" s="252">
        <f>+Programska_aktivnost!H114+Sheet1!H114+Sheet2!H114</f>
        <v>0</v>
      </c>
      <c r="I114" s="253">
        <f>+Programska_aktivnost!I114+Sheet1!I114+Sheet2!I114</f>
        <v>0</v>
      </c>
      <c r="J114" s="254">
        <f>+Programska_aktivnost!J114+Sheet1!J114+Sheet2!J114</f>
        <v>0</v>
      </c>
      <c r="K114" s="253">
        <f>+Programska_aktivnost!K114+Sheet1!K114+Sheet2!K114</f>
        <v>0</v>
      </c>
      <c r="L114" s="254">
        <f>+Programska_aktivnost!L114+Sheet1!L114+Sheet2!L114</f>
        <v>0</v>
      </c>
      <c r="M114" s="253">
        <f>+Programska_aktivnost!M114+Sheet1!M114+Sheet2!M114</f>
        <v>0</v>
      </c>
      <c r="N114" s="254">
        <f t="shared" si="8"/>
        <v>0</v>
      </c>
      <c r="O114" s="253">
        <f t="shared" si="8"/>
        <v>0</v>
      </c>
      <c r="P114" s="3"/>
      <c r="Q114" s="3"/>
      <c r="R114" s="3"/>
      <c r="S114" s="3"/>
      <c r="T114" s="3"/>
      <c r="U114" s="3"/>
      <c r="V114" s="112"/>
      <c r="W114" s="112"/>
      <c r="X114" s="112"/>
      <c r="Y114" s="236">
        <f t="shared" si="6"/>
        <v>6</v>
      </c>
      <c r="Z114" s="7"/>
      <c r="AA114" s="7"/>
      <c r="AB114" s="7"/>
      <c r="AC114" s="7"/>
      <c r="AD114" s="7"/>
      <c r="AE114" s="7"/>
      <c r="AF114" s="7"/>
      <c r="AG114" s="7"/>
      <c r="AH114" s="7"/>
    </row>
    <row r="115" spans="1:34" ht="33" customHeight="1">
      <c r="A115" s="278">
        <f t="shared" si="5"/>
        <v>68</v>
      </c>
      <c r="B115" s="246">
        <v>745100</v>
      </c>
      <c r="C115" s="279" t="s">
        <v>216</v>
      </c>
      <c r="D115" s="336">
        <f>+Programska_aktivnost!D115+Sheet1!D115+Sheet2!D115</f>
        <v>0</v>
      </c>
      <c r="E115" s="322">
        <f>+Programska_aktivnost!E115+Sheet1!E115+Sheet2!E115</f>
        <v>5</v>
      </c>
      <c r="F115" s="336">
        <f>+Programska_aktivnost!F115+Sheet1!F115+Sheet2!F115</f>
        <v>0</v>
      </c>
      <c r="G115" s="320">
        <f>+Programska_aktivnost!G115+Sheet1!G115+Sheet2!G115</f>
        <v>1</v>
      </c>
      <c r="H115" s="332">
        <f>+Programska_aktivnost!H115+Sheet1!H115+Sheet2!H115</f>
        <v>0</v>
      </c>
      <c r="I115" s="333">
        <f>+Programska_aktivnost!I115+Sheet1!I115+Sheet2!I115</f>
        <v>0</v>
      </c>
      <c r="J115" s="336">
        <f>+Programska_aktivnost!J115+Sheet1!J115+Sheet2!J115</f>
        <v>0</v>
      </c>
      <c r="K115" s="322">
        <f>+Programska_aktivnost!K115+Sheet1!K115+Sheet2!K115</f>
        <v>0</v>
      </c>
      <c r="L115" s="336">
        <f>+Programska_aktivnost!L115+Sheet1!L115+Sheet2!L115</f>
        <v>0</v>
      </c>
      <c r="M115" s="322">
        <f>+Programska_aktivnost!M115+Sheet1!M115+Sheet2!M115</f>
        <v>0</v>
      </c>
      <c r="N115" s="336">
        <f t="shared" si="8"/>
        <v>0</v>
      </c>
      <c r="O115" s="322">
        <f t="shared" si="8"/>
        <v>0</v>
      </c>
      <c r="P115" s="3"/>
      <c r="Q115" s="3"/>
      <c r="R115" s="3"/>
      <c r="S115" s="3"/>
      <c r="T115" s="3"/>
      <c r="U115" s="3"/>
      <c r="V115" s="112"/>
      <c r="W115" s="112"/>
      <c r="X115" s="112"/>
      <c r="Y115" s="236">
        <f t="shared" si="6"/>
        <v>6</v>
      </c>
      <c r="Z115" s="7"/>
      <c r="AA115" s="7"/>
      <c r="AB115" s="7"/>
      <c r="AC115" s="7"/>
      <c r="AD115" s="7"/>
      <c r="AE115" s="7"/>
      <c r="AF115" s="7"/>
      <c r="AG115" s="7"/>
      <c r="AH115" s="7"/>
    </row>
    <row r="116" spans="1:34" ht="33" hidden="1" customHeight="1">
      <c r="A116" s="276">
        <f t="shared" si="5"/>
        <v>69</v>
      </c>
      <c r="B116" s="245">
        <v>770000</v>
      </c>
      <c r="C116" s="282" t="s">
        <v>91</v>
      </c>
      <c r="D116" s="254">
        <f>+Programska_aktivnost!D116+Sheet1!D116+Sheet2!D116</f>
        <v>0</v>
      </c>
      <c r="E116" s="253">
        <f>+Programska_aktivnost!E116+Sheet1!E116+Sheet2!E116</f>
        <v>0</v>
      </c>
      <c r="F116" s="254">
        <f>+Programska_aktivnost!F116+Sheet1!F116+Sheet2!F116</f>
        <v>0</v>
      </c>
      <c r="G116" s="253">
        <f>+Programska_aktivnost!G116+Sheet1!G116+Sheet2!G116</f>
        <v>0</v>
      </c>
      <c r="H116" s="252">
        <f>+Programska_aktivnost!H116+Sheet1!H116+Sheet2!H116</f>
        <v>0</v>
      </c>
      <c r="I116" s="253">
        <f>+Programska_aktivnost!I116+Sheet1!I116+Sheet2!I116</f>
        <v>0</v>
      </c>
      <c r="J116" s="254">
        <f>+Programska_aktivnost!J116+Sheet1!J116+Sheet2!J116</f>
        <v>0</v>
      </c>
      <c r="K116" s="253">
        <f>+Programska_aktivnost!K116+Sheet1!K116+Sheet2!K116</f>
        <v>0</v>
      </c>
      <c r="L116" s="254">
        <f>+Programska_aktivnost!L116+Sheet1!L116+Sheet2!L116</f>
        <v>0</v>
      </c>
      <c r="M116" s="253">
        <f>+Programska_aktivnost!M116+Sheet1!M116+Sheet2!M116</f>
        <v>0</v>
      </c>
      <c r="N116" s="254">
        <f t="shared" si="8"/>
        <v>0</v>
      </c>
      <c r="O116" s="253">
        <f t="shared" si="8"/>
        <v>0</v>
      </c>
      <c r="P116" s="3"/>
      <c r="Q116" s="3"/>
      <c r="R116" s="3"/>
      <c r="S116" s="3"/>
      <c r="T116" s="3"/>
      <c r="U116" s="3"/>
      <c r="V116" s="112"/>
      <c r="W116" s="112"/>
      <c r="X116" s="112"/>
      <c r="Y116" s="236">
        <f t="shared" si="6"/>
        <v>0</v>
      </c>
      <c r="Z116" s="7"/>
      <c r="AA116" s="7"/>
      <c r="AB116" s="7"/>
      <c r="AC116" s="7"/>
      <c r="AD116" s="7"/>
      <c r="AE116" s="7"/>
      <c r="AF116" s="7"/>
      <c r="AG116" s="7"/>
      <c r="AH116" s="7"/>
    </row>
    <row r="117" spans="1:34" ht="33" hidden="1" customHeight="1">
      <c r="A117" s="276">
        <f t="shared" si="5"/>
        <v>70</v>
      </c>
      <c r="B117" s="245">
        <v>771000</v>
      </c>
      <c r="C117" s="282" t="s">
        <v>92</v>
      </c>
      <c r="D117" s="254">
        <f>+Programska_aktivnost!D117+Sheet1!D117+Sheet2!D117</f>
        <v>0</v>
      </c>
      <c r="E117" s="253">
        <f>+Programska_aktivnost!E117+Sheet1!E117+Sheet2!E117</f>
        <v>0</v>
      </c>
      <c r="F117" s="254">
        <f>+Programska_aktivnost!F117+Sheet1!F117+Sheet2!F117</f>
        <v>0</v>
      </c>
      <c r="G117" s="253">
        <f>+Programska_aktivnost!G117+Sheet1!G117+Sheet2!G117</f>
        <v>0</v>
      </c>
      <c r="H117" s="252">
        <f>+Programska_aktivnost!H117+Sheet1!H117+Sheet2!H117</f>
        <v>0</v>
      </c>
      <c r="I117" s="253">
        <f>+Programska_aktivnost!I117+Sheet1!I117+Sheet2!I117</f>
        <v>0</v>
      </c>
      <c r="J117" s="254">
        <f>+Programska_aktivnost!J117+Sheet1!J117+Sheet2!J117</f>
        <v>0</v>
      </c>
      <c r="K117" s="253">
        <f>+Programska_aktivnost!K117+Sheet1!K117+Sheet2!K117</f>
        <v>0</v>
      </c>
      <c r="L117" s="254">
        <f>+Programska_aktivnost!L117+Sheet1!L117+Sheet2!L117</f>
        <v>0</v>
      </c>
      <c r="M117" s="253">
        <f>+Programska_aktivnost!M117+Sheet1!M117+Sheet2!M117</f>
        <v>0</v>
      </c>
      <c r="N117" s="254">
        <f t="shared" si="8"/>
        <v>0</v>
      </c>
      <c r="O117" s="253">
        <f t="shared" si="8"/>
        <v>0</v>
      </c>
      <c r="P117" s="3"/>
      <c r="Q117" s="3"/>
      <c r="R117" s="3"/>
      <c r="S117" s="3"/>
      <c r="T117" s="3"/>
      <c r="U117" s="3"/>
      <c r="V117" s="112"/>
      <c r="W117" s="112"/>
      <c r="X117" s="112"/>
      <c r="Y117" s="236">
        <f t="shared" si="6"/>
        <v>0</v>
      </c>
      <c r="Z117" s="7"/>
      <c r="AA117" s="7"/>
      <c r="AB117" s="7"/>
      <c r="AC117" s="7"/>
      <c r="AD117" s="7"/>
      <c r="AE117" s="7"/>
      <c r="AF117" s="7"/>
      <c r="AG117" s="7"/>
      <c r="AH117" s="7"/>
    </row>
    <row r="118" spans="1:34" ht="33" hidden="1" customHeight="1">
      <c r="A118" s="278">
        <f t="shared" si="5"/>
        <v>71</v>
      </c>
      <c r="B118" s="246">
        <v>771100</v>
      </c>
      <c r="C118" s="279" t="s">
        <v>217</v>
      </c>
      <c r="D118" s="336">
        <f>+Programska_aktivnost!D118+Sheet1!D118+Sheet2!D118</f>
        <v>0</v>
      </c>
      <c r="E118" s="322">
        <f>+Programska_aktivnost!E118+Sheet1!E118+Sheet2!E118</f>
        <v>0</v>
      </c>
      <c r="F118" s="336">
        <f>+Programska_aktivnost!F118+Sheet1!F118+Sheet2!F118</f>
        <v>0</v>
      </c>
      <c r="G118" s="320">
        <f>+Programska_aktivnost!G118+Sheet1!G118+Sheet2!G118</f>
        <v>0</v>
      </c>
      <c r="H118" s="332">
        <f>+Programska_aktivnost!H118+Sheet1!H118+Sheet2!H118</f>
        <v>0</v>
      </c>
      <c r="I118" s="333">
        <f>+Programska_aktivnost!I118+Sheet1!I118+Sheet2!I118</f>
        <v>0</v>
      </c>
      <c r="J118" s="336">
        <f>+Programska_aktivnost!J118+Sheet1!J118+Sheet2!J118</f>
        <v>0</v>
      </c>
      <c r="K118" s="322">
        <f>+Programska_aktivnost!K118+Sheet1!K118+Sheet2!K118</f>
        <v>0</v>
      </c>
      <c r="L118" s="336">
        <f>+Programska_aktivnost!L118+Sheet1!L118+Sheet2!L118</f>
        <v>0</v>
      </c>
      <c r="M118" s="322">
        <f>+Programska_aktivnost!M118+Sheet1!M118+Sheet2!M118</f>
        <v>0</v>
      </c>
      <c r="N118" s="336">
        <f t="shared" si="8"/>
        <v>0</v>
      </c>
      <c r="O118" s="322">
        <f t="shared" si="8"/>
        <v>0</v>
      </c>
      <c r="P118" s="3"/>
      <c r="Q118" s="3"/>
      <c r="R118" s="3"/>
      <c r="S118" s="3"/>
      <c r="T118" s="3"/>
      <c r="U118" s="3"/>
      <c r="V118" s="112"/>
      <c r="W118" s="112"/>
      <c r="X118" s="112"/>
      <c r="Y118" s="236">
        <f t="shared" si="6"/>
        <v>0</v>
      </c>
      <c r="Z118" s="7"/>
      <c r="AA118" s="7"/>
      <c r="AB118" s="7"/>
      <c r="AC118" s="7"/>
      <c r="AD118" s="7"/>
      <c r="AE118" s="7"/>
      <c r="AF118" s="7"/>
      <c r="AG118" s="7"/>
      <c r="AH118" s="7"/>
    </row>
    <row r="119" spans="1:34" ht="38.25" hidden="1">
      <c r="A119" s="276">
        <f t="shared" si="5"/>
        <v>72</v>
      </c>
      <c r="B119" s="245">
        <v>772000</v>
      </c>
      <c r="C119" s="277" t="s">
        <v>93</v>
      </c>
      <c r="D119" s="254">
        <f>+Programska_aktivnost!D119+Sheet1!D119+Sheet2!D119</f>
        <v>0</v>
      </c>
      <c r="E119" s="253">
        <f>+Programska_aktivnost!E119+Sheet1!E119+Sheet2!E119</f>
        <v>0</v>
      </c>
      <c r="F119" s="254">
        <f>+Programska_aktivnost!F119+Sheet1!F119+Sheet2!F119</f>
        <v>0</v>
      </c>
      <c r="G119" s="253">
        <f>+Programska_aktivnost!G119+Sheet1!G119+Sheet2!G119</f>
        <v>0</v>
      </c>
      <c r="H119" s="252">
        <f>+Programska_aktivnost!H119+Sheet1!H119+Sheet2!H119</f>
        <v>0</v>
      </c>
      <c r="I119" s="253">
        <f>+Programska_aktivnost!I119+Sheet1!I119+Sheet2!I119</f>
        <v>0</v>
      </c>
      <c r="J119" s="254">
        <f>+Programska_aktivnost!J119+Sheet1!J119+Sheet2!J119</f>
        <v>0</v>
      </c>
      <c r="K119" s="253">
        <f>+Programska_aktivnost!K119+Sheet1!K119+Sheet2!K119</f>
        <v>0</v>
      </c>
      <c r="L119" s="254">
        <f>+Programska_aktivnost!L119+Sheet1!L119+Sheet2!L119</f>
        <v>0</v>
      </c>
      <c r="M119" s="253">
        <f>+Programska_aktivnost!M119+Sheet1!M119+Sheet2!M119</f>
        <v>0</v>
      </c>
      <c r="N119" s="254">
        <f t="shared" si="8"/>
        <v>0</v>
      </c>
      <c r="O119" s="253">
        <f t="shared" si="8"/>
        <v>0</v>
      </c>
      <c r="P119" s="3"/>
      <c r="Q119" s="3"/>
      <c r="R119" s="3"/>
      <c r="S119" s="3"/>
      <c r="T119" s="3"/>
      <c r="U119" s="3"/>
      <c r="V119" s="112"/>
      <c r="W119" s="112"/>
      <c r="X119" s="112"/>
      <c r="Y119" s="236">
        <f t="shared" si="6"/>
        <v>0</v>
      </c>
      <c r="Z119" s="7"/>
      <c r="AA119" s="7"/>
      <c r="AB119" s="7"/>
      <c r="AC119" s="7"/>
      <c r="AD119" s="7"/>
      <c r="AE119" s="7"/>
      <c r="AF119" s="7"/>
      <c r="AG119" s="7"/>
      <c r="AH119" s="7"/>
    </row>
    <row r="120" spans="1:34" ht="38.25" hidden="1">
      <c r="A120" s="278">
        <f t="shared" ref="A120:A183" si="9">A119+1</f>
        <v>73</v>
      </c>
      <c r="B120" s="246">
        <v>772100</v>
      </c>
      <c r="C120" s="279" t="s">
        <v>218</v>
      </c>
      <c r="D120" s="336">
        <f>+Programska_aktivnost!D120+Sheet1!D120+Sheet2!D120</f>
        <v>0</v>
      </c>
      <c r="E120" s="322">
        <f>+Programska_aktivnost!E120+Sheet1!E120+Sheet2!E120</f>
        <v>0</v>
      </c>
      <c r="F120" s="336">
        <f>+Programska_aktivnost!F120+Sheet1!F120+Sheet2!F120</f>
        <v>0</v>
      </c>
      <c r="G120" s="320">
        <f>+Programska_aktivnost!G120+Sheet1!G120+Sheet2!G120</f>
        <v>0</v>
      </c>
      <c r="H120" s="332">
        <f>+Programska_aktivnost!H120+Sheet1!H120+Sheet2!H120</f>
        <v>0</v>
      </c>
      <c r="I120" s="333">
        <f>+Programska_aktivnost!I120+Sheet1!I120+Sheet2!I120</f>
        <v>0</v>
      </c>
      <c r="J120" s="336">
        <f>+Programska_aktivnost!J120+Sheet1!J120+Sheet2!J120</f>
        <v>0</v>
      </c>
      <c r="K120" s="322">
        <f>+Programska_aktivnost!K120+Sheet1!K120+Sheet2!K120</f>
        <v>0</v>
      </c>
      <c r="L120" s="336">
        <f>+Programska_aktivnost!L120+Sheet1!L120+Sheet2!L120</f>
        <v>0</v>
      </c>
      <c r="M120" s="322">
        <f>+Programska_aktivnost!M120+Sheet1!M120+Sheet2!M120</f>
        <v>0</v>
      </c>
      <c r="N120" s="336">
        <f t="shared" si="8"/>
        <v>0</v>
      </c>
      <c r="O120" s="322">
        <f t="shared" si="8"/>
        <v>0</v>
      </c>
      <c r="P120" s="3"/>
      <c r="Q120" s="3"/>
      <c r="R120" s="3"/>
      <c r="S120" s="3"/>
      <c r="T120" s="3"/>
      <c r="U120" s="3"/>
      <c r="V120" s="112"/>
      <c r="W120" s="112"/>
      <c r="X120" s="112"/>
      <c r="Y120" s="236">
        <f t="shared" ref="Y120:Y183" si="10">SUM(D120:O120)</f>
        <v>0</v>
      </c>
      <c r="Z120" s="7"/>
      <c r="AA120" s="7"/>
      <c r="AB120" s="7"/>
      <c r="AC120" s="7"/>
      <c r="AD120" s="7"/>
      <c r="AE120" s="7"/>
      <c r="AF120" s="7"/>
      <c r="AG120" s="7"/>
      <c r="AH120" s="7"/>
    </row>
    <row r="121" spans="1:34" ht="33" hidden="1" customHeight="1">
      <c r="A121" s="276">
        <f t="shared" si="9"/>
        <v>74</v>
      </c>
      <c r="B121" s="245">
        <v>780000</v>
      </c>
      <c r="C121" s="277" t="s">
        <v>94</v>
      </c>
      <c r="D121" s="254">
        <f>+Programska_aktivnost!D121+Sheet1!D121+Sheet2!D121</f>
        <v>0</v>
      </c>
      <c r="E121" s="253">
        <f>+Programska_aktivnost!E121+Sheet1!E121+Sheet2!E121</f>
        <v>0</v>
      </c>
      <c r="F121" s="254">
        <f>+Programska_aktivnost!F121+Sheet1!F121+Sheet2!F121</f>
        <v>0</v>
      </c>
      <c r="G121" s="253">
        <f>+Programska_aktivnost!G121+Sheet1!G121+Sheet2!G121</f>
        <v>0</v>
      </c>
      <c r="H121" s="252">
        <f>+Programska_aktivnost!H121+Sheet1!H121+Sheet2!H121</f>
        <v>0</v>
      </c>
      <c r="I121" s="253">
        <f>+Programska_aktivnost!I121+Sheet1!I121+Sheet2!I121</f>
        <v>0</v>
      </c>
      <c r="J121" s="254">
        <f>+Programska_aktivnost!J121+Sheet1!J121+Sheet2!J121</f>
        <v>0</v>
      </c>
      <c r="K121" s="253">
        <f>+Programska_aktivnost!K121+Sheet1!K121+Sheet2!K121</f>
        <v>0</v>
      </c>
      <c r="L121" s="254">
        <f>+Programska_aktivnost!L121+Sheet1!L121+Sheet2!L121</f>
        <v>0</v>
      </c>
      <c r="M121" s="253">
        <f>+Programska_aktivnost!M121+Sheet1!M121+Sheet2!M121</f>
        <v>0</v>
      </c>
      <c r="N121" s="254">
        <f t="shared" si="8"/>
        <v>0</v>
      </c>
      <c r="O121" s="253">
        <f t="shared" si="8"/>
        <v>0</v>
      </c>
      <c r="P121" s="3"/>
      <c r="Q121" s="3"/>
      <c r="R121" s="3"/>
      <c r="S121" s="3"/>
      <c r="T121" s="3"/>
      <c r="U121" s="3"/>
      <c r="V121" s="112"/>
      <c r="W121" s="112"/>
      <c r="X121" s="112"/>
      <c r="Y121" s="236">
        <f t="shared" si="10"/>
        <v>0</v>
      </c>
      <c r="Z121" s="7"/>
      <c r="AA121" s="7"/>
      <c r="AB121" s="7"/>
      <c r="AC121" s="7"/>
      <c r="AD121" s="7"/>
      <c r="AE121" s="7"/>
      <c r="AF121" s="7"/>
      <c r="AG121" s="7"/>
      <c r="AH121" s="7"/>
    </row>
    <row r="122" spans="1:34" ht="38.25" hidden="1">
      <c r="A122" s="276">
        <f t="shared" si="9"/>
        <v>75</v>
      </c>
      <c r="B122" s="245">
        <v>781000</v>
      </c>
      <c r="C122" s="277" t="s">
        <v>95</v>
      </c>
      <c r="D122" s="254">
        <f>+Programska_aktivnost!D122+Sheet1!D122+Sheet2!D122</f>
        <v>0</v>
      </c>
      <c r="E122" s="253">
        <f>+Programska_aktivnost!E122+Sheet1!E122+Sheet2!E122</f>
        <v>0</v>
      </c>
      <c r="F122" s="254">
        <f>+Programska_aktivnost!F122+Sheet1!F122+Sheet2!F122</f>
        <v>0</v>
      </c>
      <c r="G122" s="253">
        <f>+Programska_aktivnost!G122+Sheet1!G122+Sheet2!G122</f>
        <v>0</v>
      </c>
      <c r="H122" s="252">
        <f>+Programska_aktivnost!H122+Sheet1!H122+Sheet2!H122</f>
        <v>0</v>
      </c>
      <c r="I122" s="253">
        <f>+Programska_aktivnost!I122+Sheet1!I122+Sheet2!I122</f>
        <v>0</v>
      </c>
      <c r="J122" s="254">
        <f>+Programska_aktivnost!J122+Sheet1!J122+Sheet2!J122</f>
        <v>0</v>
      </c>
      <c r="K122" s="253">
        <f>+Programska_aktivnost!K122+Sheet1!K122+Sheet2!K122</f>
        <v>0</v>
      </c>
      <c r="L122" s="254">
        <f>+Programska_aktivnost!L122+Sheet1!L122+Sheet2!L122</f>
        <v>0</v>
      </c>
      <c r="M122" s="253">
        <f>+Programska_aktivnost!M122+Sheet1!M122+Sheet2!M122</f>
        <v>0</v>
      </c>
      <c r="N122" s="254">
        <f t="shared" si="8"/>
        <v>0</v>
      </c>
      <c r="O122" s="253">
        <f t="shared" si="8"/>
        <v>0</v>
      </c>
      <c r="P122" s="3"/>
      <c r="Q122" s="3"/>
      <c r="R122" s="3"/>
      <c r="S122" s="3"/>
      <c r="T122" s="3"/>
      <c r="U122" s="3"/>
      <c r="V122" s="112"/>
      <c r="W122" s="112"/>
      <c r="X122" s="112"/>
      <c r="Y122" s="236">
        <f t="shared" si="10"/>
        <v>0</v>
      </c>
      <c r="Z122" s="7"/>
      <c r="AA122" s="7"/>
      <c r="AB122" s="7"/>
      <c r="AC122" s="7"/>
      <c r="AD122" s="7"/>
      <c r="AE122" s="7"/>
      <c r="AF122" s="7"/>
      <c r="AG122" s="7"/>
      <c r="AH122" s="7"/>
    </row>
    <row r="123" spans="1:34" ht="33" hidden="1" customHeight="1">
      <c r="A123" s="278">
        <f t="shared" si="9"/>
        <v>76</v>
      </c>
      <c r="B123" s="246">
        <v>781100</v>
      </c>
      <c r="C123" s="279" t="s">
        <v>219</v>
      </c>
      <c r="D123" s="336">
        <f>+Programska_aktivnost!D123+Sheet1!D123+Sheet2!D123</f>
        <v>0</v>
      </c>
      <c r="E123" s="322">
        <f>+Programska_aktivnost!E123+Sheet1!E123+Sheet2!E123</f>
        <v>0</v>
      </c>
      <c r="F123" s="336">
        <f>+Programska_aktivnost!F123+Sheet1!F123+Sheet2!F123</f>
        <v>0</v>
      </c>
      <c r="G123" s="322">
        <f>+Programska_aktivnost!G123+Sheet1!G123+Sheet2!G123</f>
        <v>0</v>
      </c>
      <c r="H123" s="332">
        <f>+Programska_aktivnost!H123+Sheet1!H123+Sheet2!H123</f>
        <v>0</v>
      </c>
      <c r="I123" s="333">
        <f>+Programska_aktivnost!I123+Sheet1!I123+Sheet2!I123</f>
        <v>0</v>
      </c>
      <c r="J123" s="336">
        <f>+Programska_aktivnost!J123+Sheet1!J123+Sheet2!J123</f>
        <v>0</v>
      </c>
      <c r="K123" s="322">
        <f>+Programska_aktivnost!K123+Sheet1!K123+Sheet2!K123</f>
        <v>0</v>
      </c>
      <c r="L123" s="336">
        <f>+Programska_aktivnost!L123+Sheet1!L123+Sheet2!L123</f>
        <v>0</v>
      </c>
      <c r="M123" s="322">
        <f>+Programska_aktivnost!M123+Sheet1!M123+Sheet2!M123</f>
        <v>0</v>
      </c>
      <c r="N123" s="336">
        <f t="shared" si="8"/>
        <v>0</v>
      </c>
      <c r="O123" s="322">
        <f t="shared" si="8"/>
        <v>0</v>
      </c>
      <c r="P123" s="3"/>
      <c r="Q123" s="3"/>
      <c r="R123" s="3"/>
      <c r="S123" s="3"/>
      <c r="T123" s="3"/>
      <c r="U123" s="3"/>
      <c r="V123" s="112"/>
      <c r="W123" s="112"/>
      <c r="X123" s="112"/>
      <c r="Y123" s="236">
        <f t="shared" si="10"/>
        <v>0</v>
      </c>
      <c r="Z123" s="7"/>
      <c r="AA123" s="7"/>
      <c r="AB123" s="7"/>
      <c r="AC123" s="7"/>
      <c r="AD123" s="7"/>
      <c r="AE123" s="7"/>
      <c r="AF123" s="7"/>
      <c r="AG123" s="7"/>
      <c r="AH123" s="7"/>
    </row>
    <row r="124" spans="1:34" ht="33" hidden="1" customHeight="1">
      <c r="A124" s="278">
        <f t="shared" si="9"/>
        <v>77</v>
      </c>
      <c r="B124" s="246">
        <v>781300</v>
      </c>
      <c r="C124" s="279" t="s">
        <v>546</v>
      </c>
      <c r="D124" s="336">
        <f>+Programska_aktivnost!D124+Sheet1!D124+Sheet2!D124</f>
        <v>0</v>
      </c>
      <c r="E124" s="322">
        <f>+Programska_aktivnost!E124+Sheet1!E124+Sheet2!E124</f>
        <v>0</v>
      </c>
      <c r="F124" s="336">
        <f>+Programska_aktivnost!F124+Sheet1!F124+Sheet2!F124</f>
        <v>0</v>
      </c>
      <c r="G124" s="322">
        <f>+Programska_aktivnost!G124+Sheet1!G124+Sheet2!G124</f>
        <v>0</v>
      </c>
      <c r="H124" s="332">
        <f>+Programska_aktivnost!H124+Sheet1!H124+Sheet2!H124</f>
        <v>0</v>
      </c>
      <c r="I124" s="333">
        <f>+Programska_aktivnost!I124+Sheet1!I124+Sheet2!I124</f>
        <v>0</v>
      </c>
      <c r="J124" s="336">
        <f>+Programska_aktivnost!J124+Sheet1!J124+Sheet2!J124</f>
        <v>0</v>
      </c>
      <c r="K124" s="322">
        <f>+Programska_aktivnost!K124+Sheet1!K124+Sheet2!K124</f>
        <v>0</v>
      </c>
      <c r="L124" s="336">
        <f>+Programska_aktivnost!L124+Sheet1!L124+Sheet2!L124</f>
        <v>0</v>
      </c>
      <c r="M124" s="322">
        <f>+Programska_aktivnost!M124+Sheet1!M124+Sheet2!M124</f>
        <v>0</v>
      </c>
      <c r="N124" s="336">
        <f t="shared" si="8"/>
        <v>0</v>
      </c>
      <c r="O124" s="322">
        <f t="shared" si="8"/>
        <v>0</v>
      </c>
      <c r="P124" s="3"/>
      <c r="Q124" s="3"/>
      <c r="R124" s="3"/>
      <c r="S124" s="3"/>
      <c r="T124" s="3"/>
      <c r="U124" s="3"/>
      <c r="V124" s="112"/>
      <c r="W124" s="112"/>
      <c r="X124" s="112"/>
      <c r="Y124" s="236">
        <f t="shared" si="10"/>
        <v>0</v>
      </c>
      <c r="Z124" s="7"/>
      <c r="AA124" s="7"/>
      <c r="AB124" s="7"/>
      <c r="AC124" s="7"/>
      <c r="AD124" s="7"/>
      <c r="AE124" s="7"/>
      <c r="AF124" s="7"/>
      <c r="AG124" s="7"/>
      <c r="AH124" s="7"/>
    </row>
    <row r="125" spans="1:34" ht="33" customHeight="1">
      <c r="A125" s="276">
        <f t="shared" si="9"/>
        <v>78</v>
      </c>
      <c r="B125" s="245">
        <v>790000</v>
      </c>
      <c r="C125" s="277" t="s">
        <v>96</v>
      </c>
      <c r="D125" s="254">
        <f>+Programska_aktivnost!D125+Sheet1!D125+Sheet2!D125</f>
        <v>0</v>
      </c>
      <c r="E125" s="253">
        <f>+Programska_aktivnost!E125+Sheet1!E125+Sheet2!E125</f>
        <v>75951</v>
      </c>
      <c r="F125" s="254">
        <f>+Programska_aktivnost!F125+Sheet1!F125+Sheet2!F125</f>
        <v>0</v>
      </c>
      <c r="G125" s="253">
        <f>+Programska_aktivnost!G125+Sheet1!G125+Sheet2!G125</f>
        <v>80063</v>
      </c>
      <c r="H125" s="252">
        <f>+Programska_aktivnost!H125+Sheet1!H125+Sheet2!H125</f>
        <v>0</v>
      </c>
      <c r="I125" s="253">
        <f>+Programska_aktivnost!I125+Sheet1!I125+Sheet2!I125</f>
        <v>92741</v>
      </c>
      <c r="J125" s="254">
        <f>+Programska_aktivnost!J125+Sheet1!J125+Sheet2!J125</f>
        <v>0</v>
      </c>
      <c r="K125" s="253">
        <f>+Programska_aktivnost!K125+Sheet1!K125+Sheet2!K125</f>
        <v>91975</v>
      </c>
      <c r="L125" s="254">
        <f>+Programska_aktivnost!L125+Sheet1!L125+Sheet2!L125</f>
        <v>0</v>
      </c>
      <c r="M125" s="253">
        <f>+Programska_aktivnost!M125+Sheet1!M125+Sheet2!M125</f>
        <v>91975</v>
      </c>
      <c r="N125" s="254">
        <f t="shared" si="8"/>
        <v>0</v>
      </c>
      <c r="O125" s="253">
        <f t="shared" si="8"/>
        <v>276691</v>
      </c>
      <c r="P125" s="3"/>
      <c r="Q125" s="3"/>
      <c r="R125" s="3"/>
      <c r="S125" s="3"/>
      <c r="T125" s="3"/>
      <c r="U125" s="3"/>
      <c r="V125" s="112"/>
      <c r="W125" s="112"/>
      <c r="X125" s="112"/>
      <c r="Y125" s="236">
        <f t="shared" si="10"/>
        <v>709396</v>
      </c>
      <c r="Z125" s="7"/>
      <c r="AA125" s="7"/>
      <c r="AB125" s="7"/>
      <c r="AC125" s="7"/>
      <c r="AD125" s="7"/>
      <c r="AE125" s="7"/>
      <c r="AF125" s="7"/>
      <c r="AG125" s="7"/>
      <c r="AH125" s="7"/>
    </row>
    <row r="126" spans="1:34" ht="33" customHeight="1">
      <c r="A126" s="276">
        <f t="shared" si="9"/>
        <v>79</v>
      </c>
      <c r="B126" s="245">
        <v>791000</v>
      </c>
      <c r="C126" s="277" t="s">
        <v>97</v>
      </c>
      <c r="D126" s="254">
        <f>+Programska_aktivnost!D126+Sheet1!D126+Sheet2!D126</f>
        <v>0</v>
      </c>
      <c r="E126" s="253">
        <f>+Programska_aktivnost!E126+Sheet1!E126+Sheet2!E126</f>
        <v>75951</v>
      </c>
      <c r="F126" s="254">
        <f>+Programska_aktivnost!F126+Sheet1!F126+Sheet2!F126</f>
        <v>0</v>
      </c>
      <c r="G126" s="253">
        <f>+Programska_aktivnost!G126+Sheet1!G126+Sheet2!G126</f>
        <v>80063</v>
      </c>
      <c r="H126" s="252">
        <f>+Programska_aktivnost!H126+Sheet1!H126+Sheet2!H126</f>
        <v>0</v>
      </c>
      <c r="I126" s="253">
        <f>+Programska_aktivnost!I126+Sheet1!I126+Sheet2!I126</f>
        <v>92741</v>
      </c>
      <c r="J126" s="254">
        <f>+Programska_aktivnost!J126+Sheet1!J126+Sheet2!J126</f>
        <v>0</v>
      </c>
      <c r="K126" s="253">
        <f>+Programska_aktivnost!K126+Sheet1!K126+Sheet2!K126</f>
        <v>91975</v>
      </c>
      <c r="L126" s="254">
        <f>+Programska_aktivnost!L126+Sheet1!L126+Sheet2!L126</f>
        <v>0</v>
      </c>
      <c r="M126" s="253">
        <f>+Programska_aktivnost!M126+Sheet1!M126+Sheet2!M126</f>
        <v>91975</v>
      </c>
      <c r="N126" s="254">
        <f t="shared" si="8"/>
        <v>0</v>
      </c>
      <c r="O126" s="253">
        <f t="shared" si="8"/>
        <v>276691</v>
      </c>
      <c r="P126" s="3"/>
      <c r="Q126" s="3"/>
      <c r="R126" s="3"/>
      <c r="S126" s="3"/>
      <c r="T126" s="3"/>
      <c r="U126" s="3"/>
      <c r="V126" s="112"/>
      <c r="W126" s="112"/>
      <c r="X126" s="112"/>
      <c r="Y126" s="236">
        <f t="shared" si="10"/>
        <v>709396</v>
      </c>
      <c r="Z126" s="7"/>
      <c r="AA126" s="7"/>
      <c r="AB126" s="7"/>
      <c r="AC126" s="7"/>
      <c r="AD126" s="7"/>
      <c r="AE126" s="7"/>
      <c r="AF126" s="7"/>
      <c r="AG126" s="7"/>
      <c r="AH126" s="7"/>
    </row>
    <row r="127" spans="1:34" ht="33" customHeight="1">
      <c r="A127" s="278">
        <f t="shared" si="9"/>
        <v>80</v>
      </c>
      <c r="B127" s="246">
        <v>791100</v>
      </c>
      <c r="C127" s="279" t="s">
        <v>1283</v>
      </c>
      <c r="D127" s="336">
        <f>+Programska_aktivnost!D127+Sheet1!D127+Sheet2!D127</f>
        <v>0</v>
      </c>
      <c r="E127" s="322">
        <f>+Programska_aktivnost!E127+Sheet1!E127+Sheet2!E127</f>
        <v>75951</v>
      </c>
      <c r="F127" s="336">
        <f>+Programska_aktivnost!F127+Sheet1!F127+Sheet2!F127</f>
        <v>0</v>
      </c>
      <c r="G127" s="322">
        <f>+Programska_aktivnost!G127+Sheet1!G127+Sheet2!G127</f>
        <v>80063</v>
      </c>
      <c r="H127" s="332">
        <f>+Programska_aktivnost!H127+Sheet1!H127+Sheet2!H127</f>
        <v>0</v>
      </c>
      <c r="I127" s="333">
        <f>+Programska_aktivnost!I127+Sheet1!I127+Sheet2!I127</f>
        <v>92741</v>
      </c>
      <c r="J127" s="336">
        <f>+Programska_aktivnost!J127+Sheet1!J127+Sheet2!J127</f>
        <v>0</v>
      </c>
      <c r="K127" s="322">
        <f>+Programska_aktivnost!K127+Sheet1!K127+Sheet2!K127</f>
        <v>91975</v>
      </c>
      <c r="L127" s="336">
        <f>+Programska_aktivnost!L127+Sheet1!L127+Sheet2!L127</f>
        <v>0</v>
      </c>
      <c r="M127" s="322">
        <f>+Programska_aktivnost!M127+Sheet1!M127+Sheet2!M127</f>
        <v>91975</v>
      </c>
      <c r="N127" s="336">
        <f>SUM(H127,J127,L127)</f>
        <v>0</v>
      </c>
      <c r="O127" s="322">
        <f t="shared" si="8"/>
        <v>276691</v>
      </c>
      <c r="P127" s="3"/>
      <c r="Q127" s="3"/>
      <c r="R127" s="3"/>
      <c r="S127" s="3"/>
      <c r="T127" s="3"/>
      <c r="U127" s="3"/>
      <c r="V127" s="112"/>
      <c r="W127" s="112"/>
      <c r="X127" s="112"/>
      <c r="Y127" s="236">
        <f t="shared" si="10"/>
        <v>709396</v>
      </c>
      <c r="Z127" s="7"/>
      <c r="AA127" s="7"/>
      <c r="AB127" s="7"/>
      <c r="AC127" s="7"/>
      <c r="AD127" s="7"/>
      <c r="AE127" s="7"/>
      <c r="AF127" s="7"/>
      <c r="AG127" s="7"/>
      <c r="AH127" s="7"/>
    </row>
    <row r="128" spans="1:34" ht="38.25">
      <c r="A128" s="274">
        <f t="shared" si="9"/>
        <v>81</v>
      </c>
      <c r="B128" s="244">
        <v>800000</v>
      </c>
      <c r="C128" s="275" t="s">
        <v>98</v>
      </c>
      <c r="D128" s="264">
        <f>+Programska_aktivnost!D128+Sheet1!D128+Sheet2!D128</f>
        <v>0</v>
      </c>
      <c r="E128" s="263">
        <f>+Programska_aktivnost!E128+Sheet1!E128+Sheet2!E128</f>
        <v>5</v>
      </c>
      <c r="F128" s="264">
        <f>+Programska_aktivnost!F128+Sheet1!F128+Sheet2!F128</f>
        <v>0</v>
      </c>
      <c r="G128" s="263">
        <f>+Programska_aktivnost!G128+Sheet1!G128+Sheet2!G128</f>
        <v>5</v>
      </c>
      <c r="H128" s="251">
        <f>+Programska_aktivnost!H128+Sheet1!H128+Sheet2!H128</f>
        <v>0</v>
      </c>
      <c r="I128" s="263">
        <f>+Programska_aktivnost!I128+Sheet1!I128+Sheet2!I128</f>
        <v>6</v>
      </c>
      <c r="J128" s="264">
        <f>+Programska_aktivnost!J128+Sheet1!J128+Sheet2!J128</f>
        <v>0</v>
      </c>
      <c r="K128" s="263">
        <f>+Programska_aktivnost!K128+Sheet1!K128+Sheet2!K128</f>
        <v>6</v>
      </c>
      <c r="L128" s="264">
        <f>+Programska_aktivnost!L128+Sheet1!L128+Sheet2!L128</f>
        <v>0</v>
      </c>
      <c r="M128" s="263">
        <f>+Programska_aktivnost!M128+Sheet1!M128+Sheet2!M128</f>
        <v>6</v>
      </c>
      <c r="N128" s="264">
        <f t="shared" si="8"/>
        <v>0</v>
      </c>
      <c r="O128" s="263">
        <f t="shared" si="8"/>
        <v>18</v>
      </c>
      <c r="P128" s="3"/>
      <c r="Q128" s="3"/>
      <c r="R128" s="3"/>
      <c r="S128" s="3"/>
      <c r="T128" s="3"/>
      <c r="U128" s="3"/>
      <c r="V128" s="112"/>
      <c r="W128" s="112"/>
      <c r="X128" s="112"/>
      <c r="Y128" s="236">
        <f t="shared" si="10"/>
        <v>46</v>
      </c>
      <c r="Z128" s="7"/>
      <c r="AA128" s="7"/>
      <c r="AB128" s="7"/>
      <c r="AC128" s="7"/>
      <c r="AD128" s="7"/>
      <c r="AE128" s="7"/>
      <c r="AF128" s="7"/>
      <c r="AG128" s="7"/>
      <c r="AH128" s="7"/>
    </row>
    <row r="129" spans="1:34" ht="33" customHeight="1">
      <c r="A129" s="276">
        <f t="shared" si="9"/>
        <v>82</v>
      </c>
      <c r="B129" s="245">
        <v>810000</v>
      </c>
      <c r="C129" s="277" t="s">
        <v>99</v>
      </c>
      <c r="D129" s="254">
        <f>+Programska_aktivnost!D129+Sheet1!D129+Sheet2!D129</f>
        <v>0</v>
      </c>
      <c r="E129" s="253">
        <f>+Programska_aktivnost!E129+Sheet1!E129+Sheet2!E129</f>
        <v>5</v>
      </c>
      <c r="F129" s="254">
        <f>+Programska_aktivnost!F129+Sheet1!F129+Sheet2!F129</f>
        <v>0</v>
      </c>
      <c r="G129" s="253">
        <f>+Programska_aktivnost!G129+Sheet1!G129+Sheet2!G129</f>
        <v>5</v>
      </c>
      <c r="H129" s="252">
        <f>+Programska_aktivnost!H129+Sheet1!H129+Sheet2!H129</f>
        <v>0</v>
      </c>
      <c r="I129" s="253">
        <f>+Programska_aktivnost!I129+Sheet1!I129+Sheet2!I129</f>
        <v>6</v>
      </c>
      <c r="J129" s="254">
        <f>+Programska_aktivnost!J129+Sheet1!J129+Sheet2!J129</f>
        <v>0</v>
      </c>
      <c r="K129" s="253">
        <f>+Programska_aktivnost!K129+Sheet1!K129+Sheet2!K129</f>
        <v>6</v>
      </c>
      <c r="L129" s="254">
        <f>+Programska_aktivnost!L129+Sheet1!L129+Sheet2!L129</f>
        <v>0</v>
      </c>
      <c r="M129" s="253">
        <f>+Programska_aktivnost!M129+Sheet1!M129+Sheet2!M129</f>
        <v>6</v>
      </c>
      <c r="N129" s="254">
        <f t="shared" si="8"/>
        <v>0</v>
      </c>
      <c r="O129" s="253">
        <f t="shared" si="8"/>
        <v>18</v>
      </c>
      <c r="P129" s="3"/>
      <c r="Q129" s="3"/>
      <c r="R129" s="3"/>
      <c r="S129" s="3"/>
      <c r="T129" s="3"/>
      <c r="U129" s="3"/>
      <c r="V129" s="112"/>
      <c r="W129" s="112"/>
      <c r="X129" s="112"/>
      <c r="Y129" s="236">
        <f t="shared" si="10"/>
        <v>46</v>
      </c>
      <c r="Z129" s="7"/>
      <c r="AA129" s="7"/>
      <c r="AB129" s="7"/>
      <c r="AC129" s="7"/>
      <c r="AD129" s="7"/>
      <c r="AE129" s="7"/>
      <c r="AF129" s="7"/>
      <c r="AG129" s="7"/>
      <c r="AH129" s="7"/>
    </row>
    <row r="130" spans="1:34" ht="33" customHeight="1">
      <c r="A130" s="276">
        <f t="shared" si="9"/>
        <v>83</v>
      </c>
      <c r="B130" s="245">
        <v>811000</v>
      </c>
      <c r="C130" s="277" t="s">
        <v>100</v>
      </c>
      <c r="D130" s="254">
        <f>+Programska_aktivnost!D130+Sheet1!D130+Sheet2!D130</f>
        <v>0</v>
      </c>
      <c r="E130" s="253">
        <f>+Programska_aktivnost!E130+Sheet1!E130+Sheet2!E130</f>
        <v>5</v>
      </c>
      <c r="F130" s="254">
        <f>+Programska_aktivnost!F130+Sheet1!F130+Sheet2!F130</f>
        <v>0</v>
      </c>
      <c r="G130" s="253">
        <f>+Programska_aktivnost!G130+Sheet1!G130+Sheet2!G130</f>
        <v>5</v>
      </c>
      <c r="H130" s="252">
        <f>+Programska_aktivnost!H130+Sheet1!H130+Sheet2!H130</f>
        <v>0</v>
      </c>
      <c r="I130" s="253">
        <f>+Programska_aktivnost!I130+Sheet1!I130+Sheet2!I130</f>
        <v>6</v>
      </c>
      <c r="J130" s="254">
        <f>+Programska_aktivnost!J130+Sheet1!J130+Sheet2!J130</f>
        <v>0</v>
      </c>
      <c r="K130" s="253">
        <f>+Programska_aktivnost!K130+Sheet1!K130+Sheet2!K130</f>
        <v>6</v>
      </c>
      <c r="L130" s="254">
        <f>+Programska_aktivnost!L130+Sheet1!L130+Sheet2!L130</f>
        <v>0</v>
      </c>
      <c r="M130" s="253">
        <f>+Programska_aktivnost!M130+Sheet1!M130+Sheet2!M130</f>
        <v>6</v>
      </c>
      <c r="N130" s="254">
        <f t="shared" si="8"/>
        <v>0</v>
      </c>
      <c r="O130" s="253">
        <f t="shared" si="8"/>
        <v>18</v>
      </c>
      <c r="P130" s="3"/>
      <c r="Q130" s="3"/>
      <c r="R130" s="3"/>
      <c r="S130" s="3"/>
      <c r="T130" s="3"/>
      <c r="U130" s="3"/>
      <c r="V130" s="112"/>
      <c r="W130" s="112"/>
      <c r="X130" s="112"/>
      <c r="Y130" s="236">
        <f t="shared" si="10"/>
        <v>46</v>
      </c>
      <c r="Z130" s="7"/>
      <c r="AA130" s="7"/>
      <c r="AB130" s="7"/>
      <c r="AC130" s="7"/>
      <c r="AD130" s="7"/>
      <c r="AE130" s="7"/>
      <c r="AF130" s="7"/>
      <c r="AG130" s="7"/>
      <c r="AH130" s="7"/>
    </row>
    <row r="131" spans="1:34" ht="33" customHeight="1" thickBot="1">
      <c r="A131" s="278">
        <f t="shared" si="9"/>
        <v>84</v>
      </c>
      <c r="B131" s="246">
        <v>811100</v>
      </c>
      <c r="C131" s="279" t="s">
        <v>220</v>
      </c>
      <c r="D131" s="336">
        <f>+Programska_aktivnost!D131+Sheet1!D131+Sheet2!D131</f>
        <v>0</v>
      </c>
      <c r="E131" s="322">
        <f>+Programska_aktivnost!E131+Sheet1!E131+Sheet2!E131</f>
        <v>5</v>
      </c>
      <c r="F131" s="336">
        <f>+Programska_aktivnost!F131+Sheet1!F131+Sheet2!F131</f>
        <v>0</v>
      </c>
      <c r="G131" s="322">
        <f>+Programska_aktivnost!G131+Sheet1!G131+Sheet2!G131</f>
        <v>5</v>
      </c>
      <c r="H131" s="332">
        <f>+Programska_aktivnost!H131+Sheet1!H131+Sheet2!H131</f>
        <v>0</v>
      </c>
      <c r="I131" s="333">
        <f>+Programska_aktivnost!I131+Sheet1!I131+Sheet2!I131</f>
        <v>6</v>
      </c>
      <c r="J131" s="336">
        <f>+Programska_aktivnost!J131+Sheet1!J131+Sheet2!J131</f>
        <v>0</v>
      </c>
      <c r="K131" s="322">
        <f>+Programska_aktivnost!K131+Sheet1!K131+Sheet2!K131</f>
        <v>6</v>
      </c>
      <c r="L131" s="336">
        <f>+Programska_aktivnost!L131+Sheet1!L131+Sheet2!L131</f>
        <v>0</v>
      </c>
      <c r="M131" s="322">
        <f>+Programska_aktivnost!M131+Sheet1!M131+Sheet2!M131</f>
        <v>6</v>
      </c>
      <c r="N131" s="336">
        <f t="shared" si="8"/>
        <v>0</v>
      </c>
      <c r="O131" s="322">
        <f t="shared" si="8"/>
        <v>18</v>
      </c>
      <c r="P131" s="3"/>
      <c r="Q131" s="3"/>
      <c r="R131" s="3"/>
      <c r="S131" s="3"/>
      <c r="T131" s="3"/>
      <c r="U131" s="3"/>
      <c r="V131" s="112"/>
      <c r="W131" s="112"/>
      <c r="X131" s="112"/>
      <c r="Y131" s="236">
        <f t="shared" si="10"/>
        <v>46</v>
      </c>
      <c r="Z131" s="7"/>
      <c r="AA131" s="7"/>
      <c r="AB131" s="7"/>
      <c r="AC131" s="7"/>
      <c r="AD131" s="7"/>
      <c r="AE131" s="7"/>
      <c r="AF131" s="7"/>
      <c r="AG131" s="7"/>
      <c r="AH131" s="7"/>
    </row>
    <row r="132" spans="1:34" ht="33" hidden="1" customHeight="1">
      <c r="A132" s="276">
        <f t="shared" si="9"/>
        <v>85</v>
      </c>
      <c r="B132" s="245">
        <v>812000</v>
      </c>
      <c r="C132" s="277" t="s">
        <v>101</v>
      </c>
      <c r="D132" s="254">
        <f>+Programska_aktivnost!D132+Sheet1!D132+Sheet2!D132</f>
        <v>0</v>
      </c>
      <c r="E132" s="253">
        <f>+Programska_aktivnost!E132+Sheet1!E132+Sheet2!E132</f>
        <v>0</v>
      </c>
      <c r="F132" s="254">
        <f>+Programska_aktivnost!F132+Sheet1!F132+Sheet2!F132</f>
        <v>0</v>
      </c>
      <c r="G132" s="253">
        <f>+Programska_aktivnost!G132+Sheet1!G132+Sheet2!G132</f>
        <v>0</v>
      </c>
      <c r="H132" s="252">
        <f>+Programska_aktivnost!H132+Sheet1!H132+Sheet2!H132</f>
        <v>0</v>
      </c>
      <c r="I132" s="253">
        <f>+Programska_aktivnost!I132+Sheet1!I132+Sheet2!I132</f>
        <v>0</v>
      </c>
      <c r="J132" s="254">
        <f>+Programska_aktivnost!J132+Sheet1!J132+Sheet2!J132</f>
        <v>0</v>
      </c>
      <c r="K132" s="253">
        <f>+Programska_aktivnost!K132+Sheet1!K132+Sheet2!K132</f>
        <v>0</v>
      </c>
      <c r="L132" s="254">
        <f>+Programska_aktivnost!L132+Sheet1!L132+Sheet2!L132</f>
        <v>0</v>
      </c>
      <c r="M132" s="253">
        <f>+Programska_aktivnost!M132+Sheet1!M132+Sheet2!M132</f>
        <v>0</v>
      </c>
      <c r="N132" s="254">
        <f t="shared" si="8"/>
        <v>0</v>
      </c>
      <c r="O132" s="253">
        <f t="shared" si="8"/>
        <v>0</v>
      </c>
      <c r="P132" s="3"/>
      <c r="Q132" s="3"/>
      <c r="R132" s="3"/>
      <c r="S132" s="3"/>
      <c r="T132" s="3"/>
      <c r="U132" s="3"/>
      <c r="V132" s="112"/>
      <c r="W132" s="112"/>
      <c r="X132" s="112"/>
      <c r="Y132" s="236">
        <f t="shared" si="10"/>
        <v>0</v>
      </c>
      <c r="Z132" s="7"/>
      <c r="AA132" s="7"/>
      <c r="AB132" s="7"/>
      <c r="AC132" s="7"/>
      <c r="AD132" s="7"/>
      <c r="AE132" s="7"/>
      <c r="AF132" s="7"/>
      <c r="AG132" s="7"/>
      <c r="AH132" s="7"/>
    </row>
    <row r="133" spans="1:34" ht="33" hidden="1" customHeight="1">
      <c r="A133" s="278">
        <f t="shared" si="9"/>
        <v>86</v>
      </c>
      <c r="B133" s="246">
        <v>812100</v>
      </c>
      <c r="C133" s="279" t="s">
        <v>221</v>
      </c>
      <c r="D133" s="336">
        <f>+Programska_aktivnost!D133+Sheet1!D133+Sheet2!D133</f>
        <v>0</v>
      </c>
      <c r="E133" s="322">
        <f>+Programska_aktivnost!E133+Sheet1!E133+Sheet2!E133</f>
        <v>0</v>
      </c>
      <c r="F133" s="336">
        <f>+Programska_aktivnost!F133+Sheet1!F133+Sheet2!F133</f>
        <v>0</v>
      </c>
      <c r="G133" s="322">
        <f>+Programska_aktivnost!G133+Sheet1!G133+Sheet2!G133</f>
        <v>0</v>
      </c>
      <c r="H133" s="332">
        <f>+Programska_aktivnost!H133+Sheet1!H133+Sheet2!H133</f>
        <v>0</v>
      </c>
      <c r="I133" s="333">
        <f>+Programska_aktivnost!I133+Sheet1!I133+Sheet2!I133</f>
        <v>0</v>
      </c>
      <c r="J133" s="336">
        <f>+Programska_aktivnost!J133+Sheet1!J133+Sheet2!J133</f>
        <v>0</v>
      </c>
      <c r="K133" s="322">
        <f>+Programska_aktivnost!K133+Sheet1!K133+Sheet2!K133</f>
        <v>0</v>
      </c>
      <c r="L133" s="336">
        <f>+Programska_aktivnost!L133+Sheet1!L133+Sheet2!L133</f>
        <v>0</v>
      </c>
      <c r="M133" s="322">
        <f>+Programska_aktivnost!M133+Sheet1!M133+Sheet2!M133</f>
        <v>0</v>
      </c>
      <c r="N133" s="336">
        <f t="shared" si="8"/>
        <v>0</v>
      </c>
      <c r="O133" s="322">
        <f t="shared" si="8"/>
        <v>0</v>
      </c>
      <c r="P133" s="3"/>
      <c r="Q133" s="3"/>
      <c r="R133" s="3"/>
      <c r="S133" s="3"/>
      <c r="T133" s="3"/>
      <c r="U133" s="3"/>
      <c r="V133" s="112"/>
      <c r="W133" s="112"/>
      <c r="X133" s="112"/>
      <c r="Y133" s="236">
        <f t="shared" si="10"/>
        <v>0</v>
      </c>
      <c r="Z133" s="7"/>
      <c r="AA133" s="7"/>
      <c r="AB133" s="7"/>
      <c r="AC133" s="7"/>
      <c r="AD133" s="7"/>
      <c r="AE133" s="7"/>
      <c r="AF133" s="7"/>
      <c r="AG133" s="7"/>
      <c r="AH133" s="7"/>
    </row>
    <row r="134" spans="1:34" ht="33" hidden="1" customHeight="1">
      <c r="A134" s="276">
        <f t="shared" si="9"/>
        <v>87</v>
      </c>
      <c r="B134" s="245">
        <v>813000</v>
      </c>
      <c r="C134" s="277" t="s">
        <v>102</v>
      </c>
      <c r="D134" s="254">
        <f>+Programska_aktivnost!D134+Sheet1!D134+Sheet2!D134</f>
        <v>0</v>
      </c>
      <c r="E134" s="253">
        <f>+Programska_aktivnost!E134+Sheet1!E134+Sheet2!E134</f>
        <v>0</v>
      </c>
      <c r="F134" s="254">
        <f>+Programska_aktivnost!F134+Sheet1!F134+Sheet2!F134</f>
        <v>0</v>
      </c>
      <c r="G134" s="253">
        <f>+Programska_aktivnost!G134+Sheet1!G134+Sheet2!G134</f>
        <v>0</v>
      </c>
      <c r="H134" s="252">
        <f>+Programska_aktivnost!H134+Sheet1!H134+Sheet2!H134</f>
        <v>0</v>
      </c>
      <c r="I134" s="253">
        <f>+Programska_aktivnost!I134+Sheet1!I134+Sheet2!I134</f>
        <v>0</v>
      </c>
      <c r="J134" s="254">
        <f>+Programska_aktivnost!J134+Sheet1!J134+Sheet2!J134</f>
        <v>0</v>
      </c>
      <c r="K134" s="253">
        <f>+Programska_aktivnost!K134+Sheet1!K134+Sheet2!K134</f>
        <v>0</v>
      </c>
      <c r="L134" s="254">
        <f>+Programska_aktivnost!L134+Sheet1!L134+Sheet2!L134</f>
        <v>0</v>
      </c>
      <c r="M134" s="253">
        <f>+Programska_aktivnost!M134+Sheet1!M134+Sheet2!M134</f>
        <v>0</v>
      </c>
      <c r="N134" s="254">
        <f t="shared" si="8"/>
        <v>0</v>
      </c>
      <c r="O134" s="253">
        <f t="shared" si="8"/>
        <v>0</v>
      </c>
      <c r="P134" s="3"/>
      <c r="Q134" s="3"/>
      <c r="R134" s="3"/>
      <c r="S134" s="3"/>
      <c r="T134" s="3"/>
      <c r="U134" s="3"/>
      <c r="V134" s="112"/>
      <c r="W134" s="112"/>
      <c r="X134" s="112"/>
      <c r="Y134" s="236">
        <f t="shared" si="10"/>
        <v>0</v>
      </c>
      <c r="Z134" s="7"/>
      <c r="AA134" s="7"/>
      <c r="AB134" s="7"/>
      <c r="AC134" s="7"/>
      <c r="AD134" s="7"/>
      <c r="AE134" s="7"/>
      <c r="AF134" s="7"/>
      <c r="AG134" s="7"/>
      <c r="AH134" s="7"/>
    </row>
    <row r="135" spans="1:34" ht="33" hidden="1" customHeight="1">
      <c r="A135" s="278">
        <f t="shared" si="9"/>
        <v>88</v>
      </c>
      <c r="B135" s="246">
        <v>813100</v>
      </c>
      <c r="C135" s="279" t="s">
        <v>222</v>
      </c>
      <c r="D135" s="336">
        <f>+Programska_aktivnost!D135+Sheet1!D135+Sheet2!D135</f>
        <v>0</v>
      </c>
      <c r="E135" s="322">
        <f>+Programska_aktivnost!E135+Sheet1!E135+Sheet2!E135</f>
        <v>0</v>
      </c>
      <c r="F135" s="336">
        <f>+Programska_aktivnost!F135+Sheet1!F135+Sheet2!F135</f>
        <v>0</v>
      </c>
      <c r="G135" s="322">
        <f>+Programska_aktivnost!G135+Sheet1!G135+Sheet2!G135</f>
        <v>0</v>
      </c>
      <c r="H135" s="332">
        <f>+Programska_aktivnost!H135+Sheet1!H135+Sheet2!H135</f>
        <v>0</v>
      </c>
      <c r="I135" s="333">
        <f>+Programska_aktivnost!I135+Sheet1!I135+Sheet2!I135</f>
        <v>0</v>
      </c>
      <c r="J135" s="336">
        <f>+Programska_aktivnost!J135+Sheet1!J135+Sheet2!J135</f>
        <v>0</v>
      </c>
      <c r="K135" s="322">
        <f>+Programska_aktivnost!K135+Sheet1!K135+Sheet2!K135</f>
        <v>0</v>
      </c>
      <c r="L135" s="336">
        <f>+Programska_aktivnost!L135+Sheet1!L135+Sheet2!L135</f>
        <v>0</v>
      </c>
      <c r="M135" s="322">
        <f>+Programska_aktivnost!M135+Sheet1!M135+Sheet2!M135</f>
        <v>0</v>
      </c>
      <c r="N135" s="336">
        <f t="shared" si="8"/>
        <v>0</v>
      </c>
      <c r="O135" s="322">
        <f t="shared" si="8"/>
        <v>0</v>
      </c>
      <c r="P135" s="3"/>
      <c r="Q135" s="3"/>
      <c r="R135" s="3"/>
      <c r="S135" s="3"/>
      <c r="T135" s="3"/>
      <c r="U135" s="3"/>
      <c r="V135" s="112"/>
      <c r="W135" s="112"/>
      <c r="X135" s="112"/>
      <c r="Y135" s="236">
        <f t="shared" si="10"/>
        <v>0</v>
      </c>
      <c r="Z135" s="7"/>
      <c r="AA135" s="7"/>
      <c r="AB135" s="7"/>
      <c r="AC135" s="7"/>
      <c r="AD135" s="7"/>
      <c r="AE135" s="7"/>
      <c r="AF135" s="7"/>
      <c r="AG135" s="7"/>
      <c r="AH135" s="7"/>
    </row>
    <row r="136" spans="1:34" ht="33" hidden="1" customHeight="1">
      <c r="A136" s="276">
        <f t="shared" si="9"/>
        <v>89</v>
      </c>
      <c r="B136" s="245">
        <v>820000</v>
      </c>
      <c r="C136" s="277" t="s">
        <v>103</v>
      </c>
      <c r="D136" s="254">
        <f>+Programska_aktivnost!D136+Sheet1!D136+Sheet2!D136</f>
        <v>0</v>
      </c>
      <c r="E136" s="253">
        <f>+Programska_aktivnost!E136+Sheet1!E136+Sheet2!E136</f>
        <v>0</v>
      </c>
      <c r="F136" s="254">
        <f>+Programska_aktivnost!F136+Sheet1!F136+Sheet2!F136</f>
        <v>0</v>
      </c>
      <c r="G136" s="253">
        <f>+Programska_aktivnost!G136+Sheet1!G136+Sheet2!G136</f>
        <v>0</v>
      </c>
      <c r="H136" s="252">
        <f>+Programska_aktivnost!H136+Sheet1!H136+Sheet2!H136</f>
        <v>0</v>
      </c>
      <c r="I136" s="253">
        <f>+Programska_aktivnost!I136+Sheet1!I136+Sheet2!I136</f>
        <v>0</v>
      </c>
      <c r="J136" s="254">
        <f>+Programska_aktivnost!J136+Sheet1!J136+Sheet2!J136</f>
        <v>0</v>
      </c>
      <c r="K136" s="253">
        <f>+Programska_aktivnost!K136+Sheet1!K136+Sheet2!K136</f>
        <v>0</v>
      </c>
      <c r="L136" s="254">
        <f>+Programska_aktivnost!L136+Sheet1!L136+Sheet2!L136</f>
        <v>0</v>
      </c>
      <c r="M136" s="253">
        <f>+Programska_aktivnost!M136+Sheet1!M136+Sheet2!M136</f>
        <v>0</v>
      </c>
      <c r="N136" s="254">
        <f t="shared" si="8"/>
        <v>0</v>
      </c>
      <c r="O136" s="253">
        <f t="shared" si="8"/>
        <v>0</v>
      </c>
      <c r="P136" s="3"/>
      <c r="Q136" s="3"/>
      <c r="R136" s="3"/>
      <c r="S136" s="3"/>
      <c r="T136" s="3"/>
      <c r="U136" s="3"/>
      <c r="V136" s="112"/>
      <c r="W136" s="112"/>
      <c r="X136" s="112"/>
      <c r="Y136" s="236">
        <f t="shared" si="10"/>
        <v>0</v>
      </c>
      <c r="Z136" s="7"/>
      <c r="AA136" s="7"/>
      <c r="AB136" s="7"/>
      <c r="AC136" s="7"/>
      <c r="AD136" s="7"/>
      <c r="AE136" s="7"/>
      <c r="AF136" s="7"/>
      <c r="AG136" s="7"/>
      <c r="AH136" s="7"/>
    </row>
    <row r="137" spans="1:34" ht="33" hidden="1" customHeight="1">
      <c r="A137" s="276">
        <f t="shared" si="9"/>
        <v>90</v>
      </c>
      <c r="B137" s="245">
        <v>821000</v>
      </c>
      <c r="C137" s="277" t="s">
        <v>104</v>
      </c>
      <c r="D137" s="254">
        <f>+Programska_aktivnost!D137+Sheet1!D137+Sheet2!D137</f>
        <v>0</v>
      </c>
      <c r="E137" s="253">
        <f>+Programska_aktivnost!E137+Sheet1!E137+Sheet2!E137</f>
        <v>0</v>
      </c>
      <c r="F137" s="254">
        <f>+Programska_aktivnost!F137+Sheet1!F137+Sheet2!F137</f>
        <v>0</v>
      </c>
      <c r="G137" s="253">
        <f>+Programska_aktivnost!G137+Sheet1!G137+Sheet2!G137</f>
        <v>0</v>
      </c>
      <c r="H137" s="252">
        <f>+Programska_aktivnost!H137+Sheet1!H137+Sheet2!H137</f>
        <v>0</v>
      </c>
      <c r="I137" s="253">
        <f>+Programska_aktivnost!I137+Sheet1!I137+Sheet2!I137</f>
        <v>0</v>
      </c>
      <c r="J137" s="254">
        <f>+Programska_aktivnost!J137+Sheet1!J137+Sheet2!J137</f>
        <v>0</v>
      </c>
      <c r="K137" s="253">
        <f>+Programska_aktivnost!K137+Sheet1!K137+Sheet2!K137</f>
        <v>0</v>
      </c>
      <c r="L137" s="254">
        <f>+Programska_aktivnost!L137+Sheet1!L137+Sheet2!L137</f>
        <v>0</v>
      </c>
      <c r="M137" s="253">
        <f>+Programska_aktivnost!M137+Sheet1!M137+Sheet2!M137</f>
        <v>0</v>
      </c>
      <c r="N137" s="254">
        <f t="shared" si="8"/>
        <v>0</v>
      </c>
      <c r="O137" s="253">
        <f t="shared" si="8"/>
        <v>0</v>
      </c>
      <c r="P137" s="3"/>
      <c r="Q137" s="3"/>
      <c r="R137" s="3"/>
      <c r="S137" s="3"/>
      <c r="T137" s="3"/>
      <c r="U137" s="3"/>
      <c r="V137" s="112"/>
      <c r="W137" s="112"/>
      <c r="X137" s="112"/>
      <c r="Y137" s="236">
        <f t="shared" si="10"/>
        <v>0</v>
      </c>
      <c r="Z137" s="7"/>
      <c r="AA137" s="7"/>
      <c r="AB137" s="7"/>
      <c r="AC137" s="7"/>
      <c r="AD137" s="7"/>
      <c r="AE137" s="7"/>
      <c r="AF137" s="7"/>
      <c r="AG137" s="7"/>
      <c r="AH137" s="7"/>
    </row>
    <row r="138" spans="1:34" ht="33" hidden="1" customHeight="1">
      <c r="A138" s="278">
        <f t="shared" si="9"/>
        <v>91</v>
      </c>
      <c r="B138" s="246">
        <v>821100</v>
      </c>
      <c r="C138" s="279" t="s">
        <v>223</v>
      </c>
      <c r="D138" s="336">
        <f>+Programska_aktivnost!D138+Sheet1!D138+Sheet2!D138</f>
        <v>0</v>
      </c>
      <c r="E138" s="322">
        <f>+Programska_aktivnost!E138+Sheet1!E138+Sheet2!E138</f>
        <v>0</v>
      </c>
      <c r="F138" s="336">
        <f>+Programska_aktivnost!F138+Sheet1!F138+Sheet2!F138</f>
        <v>0</v>
      </c>
      <c r="G138" s="322">
        <f>+Programska_aktivnost!G138+Sheet1!G138+Sheet2!G138</f>
        <v>0</v>
      </c>
      <c r="H138" s="332">
        <f>+Programska_aktivnost!H138+Sheet1!H138+Sheet2!H138</f>
        <v>0</v>
      </c>
      <c r="I138" s="333">
        <f>+Programska_aktivnost!I138+Sheet1!I138+Sheet2!I138</f>
        <v>0</v>
      </c>
      <c r="J138" s="336">
        <f>+Programska_aktivnost!J138+Sheet1!J138+Sheet2!J138</f>
        <v>0</v>
      </c>
      <c r="K138" s="322">
        <f>+Programska_aktivnost!K138+Sheet1!K138+Sheet2!K138</f>
        <v>0</v>
      </c>
      <c r="L138" s="336">
        <f>+Programska_aktivnost!L138+Sheet1!L138+Sheet2!L138</f>
        <v>0</v>
      </c>
      <c r="M138" s="322">
        <f>+Programska_aktivnost!M138+Sheet1!M138+Sheet2!M138</f>
        <v>0</v>
      </c>
      <c r="N138" s="336">
        <f t="shared" si="8"/>
        <v>0</v>
      </c>
      <c r="O138" s="322">
        <f t="shared" si="8"/>
        <v>0</v>
      </c>
      <c r="P138" s="3"/>
      <c r="Q138" s="3"/>
      <c r="R138" s="3"/>
      <c r="S138" s="3"/>
      <c r="T138" s="3"/>
      <c r="U138" s="3"/>
      <c r="V138" s="112"/>
      <c r="W138" s="112"/>
      <c r="X138" s="112"/>
      <c r="Y138" s="236">
        <f t="shared" si="10"/>
        <v>0</v>
      </c>
      <c r="Z138" s="7"/>
      <c r="AA138" s="7"/>
      <c r="AB138" s="7"/>
      <c r="AC138" s="7"/>
      <c r="AD138" s="7"/>
      <c r="AE138" s="7"/>
      <c r="AF138" s="7"/>
      <c r="AG138" s="7"/>
      <c r="AH138" s="7"/>
    </row>
    <row r="139" spans="1:34" ht="33" hidden="1" customHeight="1">
      <c r="A139" s="276">
        <f t="shared" si="9"/>
        <v>92</v>
      </c>
      <c r="B139" s="245">
        <v>822000</v>
      </c>
      <c r="C139" s="277" t="s">
        <v>105</v>
      </c>
      <c r="D139" s="260">
        <f>+Programska_aktivnost!D139+Sheet1!D139+Sheet2!D139</f>
        <v>0</v>
      </c>
      <c r="E139" s="259">
        <f>+Programska_aktivnost!E139+Sheet1!E139+Sheet2!E139</f>
        <v>0</v>
      </c>
      <c r="F139" s="260">
        <f>+Programska_aktivnost!F139+Sheet1!F139+Sheet2!F139</f>
        <v>0</v>
      </c>
      <c r="G139" s="259">
        <f>+Programska_aktivnost!G139+Sheet1!G139+Sheet2!G139</f>
        <v>0</v>
      </c>
      <c r="H139" s="258">
        <f>+Programska_aktivnost!H139+Sheet1!H139+Sheet2!H139</f>
        <v>0</v>
      </c>
      <c r="I139" s="259">
        <f>+Programska_aktivnost!I139+Sheet1!I139+Sheet2!I139</f>
        <v>0</v>
      </c>
      <c r="J139" s="260">
        <f>+Programska_aktivnost!J139+Sheet1!J139+Sheet2!J139</f>
        <v>0</v>
      </c>
      <c r="K139" s="259">
        <f>+Programska_aktivnost!K139+Sheet1!K139+Sheet2!K139</f>
        <v>0</v>
      </c>
      <c r="L139" s="260">
        <f>+Programska_aktivnost!L139+Sheet1!L139+Sheet2!L139</f>
        <v>0</v>
      </c>
      <c r="M139" s="259">
        <f>+Programska_aktivnost!M139+Sheet1!M139+Sheet2!M139</f>
        <v>0</v>
      </c>
      <c r="N139" s="260">
        <f t="shared" si="8"/>
        <v>0</v>
      </c>
      <c r="O139" s="259">
        <f t="shared" si="8"/>
        <v>0</v>
      </c>
      <c r="P139" s="3"/>
      <c r="Q139" s="3"/>
      <c r="R139" s="3"/>
      <c r="S139" s="3"/>
      <c r="T139" s="3"/>
      <c r="U139" s="3"/>
      <c r="V139" s="112"/>
      <c r="W139" s="112"/>
      <c r="X139" s="112"/>
      <c r="Y139" s="236">
        <f t="shared" si="10"/>
        <v>0</v>
      </c>
      <c r="Z139" s="7"/>
      <c r="AA139" s="7"/>
      <c r="AB139" s="7"/>
      <c r="AC139" s="7"/>
      <c r="AD139" s="7"/>
      <c r="AE139" s="7"/>
      <c r="AF139" s="7"/>
      <c r="AG139" s="7"/>
      <c r="AH139" s="7"/>
    </row>
    <row r="140" spans="1:34" ht="33" hidden="1" customHeight="1">
      <c r="A140" s="278">
        <f t="shared" si="9"/>
        <v>93</v>
      </c>
      <c r="B140" s="246">
        <v>822100</v>
      </c>
      <c r="C140" s="279" t="s">
        <v>224</v>
      </c>
      <c r="D140" s="336">
        <f>+Programska_aktivnost!D140+Sheet1!D140+Sheet2!D140</f>
        <v>0</v>
      </c>
      <c r="E140" s="322">
        <f>+Programska_aktivnost!E140+Sheet1!E140+Sheet2!E140</f>
        <v>0</v>
      </c>
      <c r="F140" s="336">
        <f>+Programska_aktivnost!F140+Sheet1!F140+Sheet2!F140</f>
        <v>0</v>
      </c>
      <c r="G140" s="322">
        <f>+Programska_aktivnost!G140+Sheet1!G140+Sheet2!G140</f>
        <v>0</v>
      </c>
      <c r="H140" s="393">
        <f>+Programska_aktivnost!H140+Sheet1!H140+Sheet2!H140</f>
        <v>0</v>
      </c>
      <c r="I140" s="333">
        <f>+Programska_aktivnost!I140+Sheet1!I140+Sheet2!I140</f>
        <v>0</v>
      </c>
      <c r="J140" s="336">
        <f>+Programska_aktivnost!J140+Sheet1!J140+Sheet2!J140</f>
        <v>0</v>
      </c>
      <c r="K140" s="322">
        <f>+Programska_aktivnost!K140+Sheet1!K140+Sheet2!K140</f>
        <v>0</v>
      </c>
      <c r="L140" s="336">
        <f>+Programska_aktivnost!L140+Sheet1!L140+Sheet2!L140</f>
        <v>0</v>
      </c>
      <c r="M140" s="322">
        <f>+Programska_aktivnost!M140+Sheet1!M140+Sheet2!M140</f>
        <v>0</v>
      </c>
      <c r="N140" s="336">
        <f t="shared" si="8"/>
        <v>0</v>
      </c>
      <c r="O140" s="322">
        <f t="shared" si="8"/>
        <v>0</v>
      </c>
      <c r="P140" s="3"/>
      <c r="Q140" s="3"/>
      <c r="R140" s="3"/>
      <c r="S140" s="3"/>
      <c r="T140" s="3"/>
      <c r="U140" s="3"/>
      <c r="V140" s="112"/>
      <c r="W140" s="112"/>
      <c r="X140" s="112"/>
      <c r="Y140" s="236">
        <f t="shared" si="10"/>
        <v>0</v>
      </c>
      <c r="Z140" s="7"/>
      <c r="AA140" s="7"/>
      <c r="AB140" s="7"/>
      <c r="AC140" s="7"/>
      <c r="AD140" s="7"/>
      <c r="AE140" s="7"/>
      <c r="AF140" s="7"/>
      <c r="AG140" s="7"/>
      <c r="AH140" s="7"/>
    </row>
    <row r="141" spans="1:34" ht="33" hidden="1" customHeight="1">
      <c r="A141" s="276">
        <f t="shared" si="9"/>
        <v>94</v>
      </c>
      <c r="B141" s="245">
        <v>823000</v>
      </c>
      <c r="C141" s="277" t="s">
        <v>107</v>
      </c>
      <c r="D141" s="254">
        <f>+Programska_aktivnost!D141+Sheet1!D141+Sheet2!D141</f>
        <v>0</v>
      </c>
      <c r="E141" s="253">
        <f>+Programska_aktivnost!E141+Sheet1!E141+Sheet2!E141</f>
        <v>0</v>
      </c>
      <c r="F141" s="254">
        <f>+Programska_aktivnost!F141+Sheet1!F141+Sheet2!F141</f>
        <v>0</v>
      </c>
      <c r="G141" s="253">
        <f>+Programska_aktivnost!G141+Sheet1!G141+Sheet2!G141</f>
        <v>0</v>
      </c>
      <c r="H141" s="252">
        <f>+Programska_aktivnost!H141+Sheet1!H141+Sheet2!H141</f>
        <v>0</v>
      </c>
      <c r="I141" s="253">
        <f>+Programska_aktivnost!I141+Sheet1!I141+Sheet2!I141</f>
        <v>0</v>
      </c>
      <c r="J141" s="254">
        <f>+Programska_aktivnost!J141+Sheet1!J141+Sheet2!J141</f>
        <v>0</v>
      </c>
      <c r="K141" s="253">
        <f>+Programska_aktivnost!K141+Sheet1!K141+Sheet2!K141</f>
        <v>0</v>
      </c>
      <c r="L141" s="254">
        <f>+Programska_aktivnost!L141+Sheet1!L141+Sheet2!L141</f>
        <v>0</v>
      </c>
      <c r="M141" s="253">
        <f>+Programska_aktivnost!M141+Sheet1!M141+Sheet2!M141</f>
        <v>0</v>
      </c>
      <c r="N141" s="254">
        <f t="shared" si="8"/>
        <v>0</v>
      </c>
      <c r="O141" s="253">
        <f t="shared" si="8"/>
        <v>0</v>
      </c>
      <c r="P141" s="3"/>
      <c r="Q141" s="3"/>
      <c r="R141" s="3"/>
      <c r="S141" s="3"/>
      <c r="T141" s="3"/>
      <c r="U141" s="3"/>
      <c r="V141" s="112"/>
      <c r="W141" s="112"/>
      <c r="X141" s="112"/>
      <c r="Y141" s="236">
        <f t="shared" si="10"/>
        <v>0</v>
      </c>
      <c r="Z141" s="7"/>
      <c r="AA141" s="7"/>
      <c r="AB141" s="7"/>
      <c r="AC141" s="7"/>
      <c r="AD141" s="7"/>
      <c r="AE141" s="7"/>
      <c r="AF141" s="7"/>
      <c r="AG141" s="7"/>
      <c r="AH141" s="7"/>
    </row>
    <row r="142" spans="1:34" ht="33" hidden="1" customHeight="1">
      <c r="A142" s="278">
        <f t="shared" si="9"/>
        <v>95</v>
      </c>
      <c r="B142" s="246">
        <v>823100</v>
      </c>
      <c r="C142" s="279" t="s">
        <v>225</v>
      </c>
      <c r="D142" s="336">
        <f>+Programska_aktivnost!D142+Sheet1!D142+Sheet2!D142</f>
        <v>0</v>
      </c>
      <c r="E142" s="322">
        <f>+Programska_aktivnost!E142+Sheet1!E142+Sheet2!E142</f>
        <v>0</v>
      </c>
      <c r="F142" s="336">
        <f>+Programska_aktivnost!F142+Sheet1!F142+Sheet2!F142</f>
        <v>0</v>
      </c>
      <c r="G142" s="322">
        <f>+Programska_aktivnost!G142+Sheet1!G142+Sheet2!G142</f>
        <v>0</v>
      </c>
      <c r="H142" s="332">
        <f>+Programska_aktivnost!H142+Sheet1!H142+Sheet2!H142</f>
        <v>0</v>
      </c>
      <c r="I142" s="333">
        <f>+Programska_aktivnost!I142+Sheet1!I142+Sheet2!I142</f>
        <v>0</v>
      </c>
      <c r="J142" s="336">
        <f>+Programska_aktivnost!J142+Sheet1!J142+Sheet2!J142</f>
        <v>0</v>
      </c>
      <c r="K142" s="322">
        <f>+Programska_aktivnost!K142+Sheet1!K142+Sheet2!K142</f>
        <v>0</v>
      </c>
      <c r="L142" s="336">
        <f>+Programska_aktivnost!L142+Sheet1!L142+Sheet2!L142</f>
        <v>0</v>
      </c>
      <c r="M142" s="322">
        <f>+Programska_aktivnost!M142+Sheet1!M142+Sheet2!M142</f>
        <v>0</v>
      </c>
      <c r="N142" s="336">
        <f t="shared" si="8"/>
        <v>0</v>
      </c>
      <c r="O142" s="322">
        <f t="shared" si="8"/>
        <v>0</v>
      </c>
      <c r="P142" s="3"/>
      <c r="Q142" s="3"/>
      <c r="R142" s="3"/>
      <c r="S142" s="3"/>
      <c r="T142" s="3"/>
      <c r="U142" s="3"/>
      <c r="V142" s="112"/>
      <c r="W142" s="112"/>
      <c r="X142" s="112"/>
      <c r="Y142" s="236">
        <f t="shared" si="10"/>
        <v>0</v>
      </c>
      <c r="Z142" s="7"/>
      <c r="AA142" s="7"/>
      <c r="AB142" s="7"/>
      <c r="AC142" s="7"/>
      <c r="AD142" s="7"/>
      <c r="AE142" s="7"/>
      <c r="AF142" s="7"/>
      <c r="AG142" s="7"/>
      <c r="AH142" s="7"/>
    </row>
    <row r="143" spans="1:34" ht="33" hidden="1" customHeight="1">
      <c r="A143" s="276">
        <f t="shared" si="9"/>
        <v>96</v>
      </c>
      <c r="B143" s="245">
        <v>830000</v>
      </c>
      <c r="C143" s="277" t="s">
        <v>106</v>
      </c>
      <c r="D143" s="254">
        <f>+Programska_aktivnost!D143+Sheet1!D143+Sheet2!D143</f>
        <v>0</v>
      </c>
      <c r="E143" s="253">
        <f>+Programska_aktivnost!E143+Sheet1!E143+Sheet2!E143</f>
        <v>0</v>
      </c>
      <c r="F143" s="254">
        <f>+Programska_aktivnost!F143+Sheet1!F143+Sheet2!F143</f>
        <v>0</v>
      </c>
      <c r="G143" s="253">
        <f>+Programska_aktivnost!G143+Sheet1!G143+Sheet2!G143</f>
        <v>0</v>
      </c>
      <c r="H143" s="252">
        <f>+Programska_aktivnost!H143+Sheet1!H143+Sheet2!H143</f>
        <v>0</v>
      </c>
      <c r="I143" s="253">
        <f>+Programska_aktivnost!I143+Sheet1!I143+Sheet2!I143</f>
        <v>0</v>
      </c>
      <c r="J143" s="254">
        <f>+Programska_aktivnost!J143+Sheet1!J143+Sheet2!J143</f>
        <v>0</v>
      </c>
      <c r="K143" s="253">
        <f>+Programska_aktivnost!K143+Sheet1!K143+Sheet2!K143</f>
        <v>0</v>
      </c>
      <c r="L143" s="254">
        <f>+Programska_aktivnost!L143+Sheet1!L143+Sheet2!L143</f>
        <v>0</v>
      </c>
      <c r="M143" s="253">
        <f>+Programska_aktivnost!M143+Sheet1!M143+Sheet2!M143</f>
        <v>0</v>
      </c>
      <c r="N143" s="254">
        <f t="shared" si="8"/>
        <v>0</v>
      </c>
      <c r="O143" s="253">
        <f t="shared" si="8"/>
        <v>0</v>
      </c>
      <c r="P143" s="3"/>
      <c r="Q143" s="3"/>
      <c r="R143" s="3"/>
      <c r="S143" s="3"/>
      <c r="T143" s="3"/>
      <c r="U143" s="3"/>
      <c r="V143" s="112"/>
      <c r="W143" s="112"/>
      <c r="X143" s="112"/>
      <c r="Y143" s="236">
        <f t="shared" si="10"/>
        <v>0</v>
      </c>
      <c r="Z143" s="7"/>
      <c r="AA143" s="7"/>
      <c r="AB143" s="7"/>
      <c r="AC143" s="7"/>
      <c r="AD143" s="7"/>
      <c r="AE143" s="7"/>
      <c r="AF143" s="7"/>
      <c r="AG143" s="7"/>
      <c r="AH143" s="7"/>
    </row>
    <row r="144" spans="1:34" ht="33" hidden="1" customHeight="1">
      <c r="A144" s="276">
        <f t="shared" si="9"/>
        <v>97</v>
      </c>
      <c r="B144" s="245">
        <v>831000</v>
      </c>
      <c r="C144" s="277" t="s">
        <v>108</v>
      </c>
      <c r="D144" s="254">
        <f>+Programska_aktivnost!D144+Sheet1!D144+Sheet2!D144</f>
        <v>0</v>
      </c>
      <c r="E144" s="253">
        <f>+Programska_aktivnost!E144+Sheet1!E144+Sheet2!E144</f>
        <v>0</v>
      </c>
      <c r="F144" s="254">
        <f>+Programska_aktivnost!F144+Sheet1!F144+Sheet2!F144</f>
        <v>0</v>
      </c>
      <c r="G144" s="253">
        <f>+Programska_aktivnost!G144+Sheet1!G144+Sheet2!G144</f>
        <v>0</v>
      </c>
      <c r="H144" s="252">
        <f>+Programska_aktivnost!H144+Sheet1!H144+Sheet2!H144</f>
        <v>0</v>
      </c>
      <c r="I144" s="253">
        <f>+Programska_aktivnost!I144+Sheet1!I144+Sheet2!I144</f>
        <v>0</v>
      </c>
      <c r="J144" s="254">
        <f>+Programska_aktivnost!J144+Sheet1!J144+Sheet2!J144</f>
        <v>0</v>
      </c>
      <c r="K144" s="253">
        <f>+Programska_aktivnost!K144+Sheet1!K144+Sheet2!K144</f>
        <v>0</v>
      </c>
      <c r="L144" s="254">
        <f>+Programska_aktivnost!L144+Sheet1!L144+Sheet2!L144</f>
        <v>0</v>
      </c>
      <c r="M144" s="253">
        <f>+Programska_aktivnost!M144+Sheet1!M144+Sheet2!M144</f>
        <v>0</v>
      </c>
      <c r="N144" s="254">
        <f t="shared" si="8"/>
        <v>0</v>
      </c>
      <c r="O144" s="253">
        <f t="shared" si="8"/>
        <v>0</v>
      </c>
      <c r="P144" s="3"/>
      <c r="Q144" s="3"/>
      <c r="R144" s="3"/>
      <c r="S144" s="3"/>
      <c r="T144" s="3"/>
      <c r="U144" s="3"/>
      <c r="V144" s="112"/>
      <c r="W144" s="112"/>
      <c r="X144" s="112"/>
      <c r="Y144" s="236">
        <f t="shared" si="10"/>
        <v>0</v>
      </c>
      <c r="Z144" s="7"/>
      <c r="AA144" s="7"/>
      <c r="AB144" s="7"/>
      <c r="AC144" s="7"/>
      <c r="AD144" s="7"/>
      <c r="AE144" s="7"/>
      <c r="AF144" s="7"/>
      <c r="AG144" s="7"/>
      <c r="AH144" s="7"/>
    </row>
    <row r="145" spans="1:34" ht="33" hidden="1" customHeight="1">
      <c r="A145" s="278">
        <f t="shared" si="9"/>
        <v>98</v>
      </c>
      <c r="B145" s="246">
        <v>831100</v>
      </c>
      <c r="C145" s="279" t="s">
        <v>257</v>
      </c>
      <c r="D145" s="336">
        <f>+Programska_aktivnost!D145+Sheet1!D145+Sheet2!D145</f>
        <v>0</v>
      </c>
      <c r="E145" s="322">
        <f>+Programska_aktivnost!E145+Sheet1!E145+Sheet2!E145</f>
        <v>0</v>
      </c>
      <c r="F145" s="336">
        <f>+Programska_aktivnost!F145+Sheet1!F145+Sheet2!F145</f>
        <v>0</v>
      </c>
      <c r="G145" s="322">
        <f>+Programska_aktivnost!G145+Sheet1!G145+Sheet2!G145</f>
        <v>0</v>
      </c>
      <c r="H145" s="332">
        <f>+Programska_aktivnost!H145+Sheet1!H145+Sheet2!H145</f>
        <v>0</v>
      </c>
      <c r="I145" s="333">
        <f>+Programska_aktivnost!I145+Sheet1!I145+Sheet2!I145</f>
        <v>0</v>
      </c>
      <c r="J145" s="336">
        <f>+Programska_aktivnost!J145+Sheet1!J145+Sheet2!J145</f>
        <v>0</v>
      </c>
      <c r="K145" s="322">
        <f>+Programska_aktivnost!K145+Sheet1!K145+Sheet2!K145</f>
        <v>0</v>
      </c>
      <c r="L145" s="336">
        <f>+Programska_aktivnost!L145+Sheet1!L145+Sheet2!L145</f>
        <v>0</v>
      </c>
      <c r="M145" s="322">
        <f>+Programska_aktivnost!M145+Sheet1!M145+Sheet2!M145</f>
        <v>0</v>
      </c>
      <c r="N145" s="336">
        <f t="shared" si="8"/>
        <v>0</v>
      </c>
      <c r="O145" s="322">
        <f t="shared" si="8"/>
        <v>0</v>
      </c>
      <c r="P145" s="3"/>
      <c r="Q145" s="3"/>
      <c r="R145" s="3"/>
      <c r="S145" s="3"/>
      <c r="T145" s="3"/>
      <c r="U145" s="3"/>
      <c r="V145" s="112"/>
      <c r="W145" s="112"/>
      <c r="X145" s="112"/>
      <c r="Y145" s="236">
        <f t="shared" si="10"/>
        <v>0</v>
      </c>
      <c r="Z145" s="7"/>
      <c r="AA145" s="7"/>
      <c r="AB145" s="7"/>
      <c r="AC145" s="7"/>
      <c r="AD145" s="7"/>
      <c r="AE145" s="7"/>
      <c r="AF145" s="7"/>
      <c r="AG145" s="7"/>
      <c r="AH145" s="7"/>
    </row>
    <row r="146" spans="1:34" ht="33" hidden="1" customHeight="1">
      <c r="A146" s="276">
        <f t="shared" si="9"/>
        <v>99</v>
      </c>
      <c r="B146" s="245">
        <v>840000</v>
      </c>
      <c r="C146" s="277" t="s">
        <v>109</v>
      </c>
      <c r="D146" s="254">
        <f>+Programska_aktivnost!D146+Sheet1!D146+Sheet2!D146</f>
        <v>0</v>
      </c>
      <c r="E146" s="253">
        <f>+Programska_aktivnost!E146+Sheet1!E146+Sheet2!E146</f>
        <v>0</v>
      </c>
      <c r="F146" s="254">
        <f>+Programska_aktivnost!F146+Sheet1!F146+Sheet2!F146</f>
        <v>0</v>
      </c>
      <c r="G146" s="253">
        <f>+Programska_aktivnost!G146+Sheet1!G146+Sheet2!G146</f>
        <v>0</v>
      </c>
      <c r="H146" s="252">
        <f>+Programska_aktivnost!H146+Sheet1!H146+Sheet2!H146</f>
        <v>0</v>
      </c>
      <c r="I146" s="253">
        <f>+Programska_aktivnost!I146+Sheet1!I146+Sheet2!I146</f>
        <v>0</v>
      </c>
      <c r="J146" s="254">
        <f>+Programska_aktivnost!J146+Sheet1!J146+Sheet2!J146</f>
        <v>0</v>
      </c>
      <c r="K146" s="253">
        <f>+Programska_aktivnost!K146+Sheet1!K146+Sheet2!K146</f>
        <v>0</v>
      </c>
      <c r="L146" s="254">
        <f>+Programska_aktivnost!L146+Sheet1!L146+Sheet2!L146</f>
        <v>0</v>
      </c>
      <c r="M146" s="253">
        <f>+Programska_aktivnost!M146+Sheet1!M146+Sheet2!M146</f>
        <v>0</v>
      </c>
      <c r="N146" s="254">
        <f t="shared" si="8"/>
        <v>0</v>
      </c>
      <c r="O146" s="253">
        <f t="shared" si="8"/>
        <v>0</v>
      </c>
      <c r="P146" s="3"/>
      <c r="Q146" s="3"/>
      <c r="R146" s="3"/>
      <c r="S146" s="3"/>
      <c r="T146" s="3"/>
      <c r="U146" s="3"/>
      <c r="V146" s="112"/>
      <c r="W146" s="112"/>
      <c r="X146" s="112"/>
      <c r="Y146" s="236">
        <f t="shared" si="10"/>
        <v>0</v>
      </c>
      <c r="Z146" s="7"/>
      <c r="AA146" s="7"/>
      <c r="AB146" s="7"/>
      <c r="AC146" s="7"/>
      <c r="AD146" s="7"/>
      <c r="AE146" s="7"/>
      <c r="AF146" s="7"/>
      <c r="AG146" s="7"/>
      <c r="AH146" s="7"/>
    </row>
    <row r="147" spans="1:34" ht="33" hidden="1" customHeight="1">
      <c r="A147" s="276">
        <f t="shared" si="9"/>
        <v>100</v>
      </c>
      <c r="B147" s="245">
        <v>841000</v>
      </c>
      <c r="C147" s="277" t="s">
        <v>110</v>
      </c>
      <c r="D147" s="254">
        <f>+Programska_aktivnost!D147+Sheet1!D147+Sheet2!D147</f>
        <v>0</v>
      </c>
      <c r="E147" s="253">
        <f>+Programska_aktivnost!E147+Sheet1!E147+Sheet2!E147</f>
        <v>0</v>
      </c>
      <c r="F147" s="254">
        <f>+Programska_aktivnost!F147+Sheet1!F147+Sheet2!F147</f>
        <v>0</v>
      </c>
      <c r="G147" s="253">
        <f>+Programska_aktivnost!G147+Sheet1!G147+Sheet2!G147</f>
        <v>0</v>
      </c>
      <c r="H147" s="252">
        <f>+Programska_aktivnost!H147+Sheet1!H147+Sheet2!H147</f>
        <v>0</v>
      </c>
      <c r="I147" s="253">
        <f>+Programska_aktivnost!I147+Sheet1!I147+Sheet2!I147</f>
        <v>0</v>
      </c>
      <c r="J147" s="254">
        <f>+Programska_aktivnost!J147+Sheet1!J147+Sheet2!J147</f>
        <v>0</v>
      </c>
      <c r="K147" s="253">
        <f>+Programska_aktivnost!K147+Sheet1!K147+Sheet2!K147</f>
        <v>0</v>
      </c>
      <c r="L147" s="254">
        <f>+Programska_aktivnost!L147+Sheet1!L147+Sheet2!L147</f>
        <v>0</v>
      </c>
      <c r="M147" s="253">
        <f>+Programska_aktivnost!M147+Sheet1!M147+Sheet2!M147</f>
        <v>0</v>
      </c>
      <c r="N147" s="254">
        <f t="shared" si="8"/>
        <v>0</v>
      </c>
      <c r="O147" s="253">
        <f t="shared" si="8"/>
        <v>0</v>
      </c>
      <c r="P147" s="3"/>
      <c r="Q147" s="3"/>
      <c r="R147" s="3"/>
      <c r="S147" s="3"/>
      <c r="T147" s="3"/>
      <c r="U147" s="3"/>
      <c r="V147" s="112"/>
      <c r="W147" s="112"/>
      <c r="X147" s="112"/>
      <c r="Y147" s="236">
        <f t="shared" si="10"/>
        <v>0</v>
      </c>
      <c r="Z147" s="7"/>
      <c r="AA147" s="7"/>
      <c r="AB147" s="7"/>
      <c r="AC147" s="7"/>
      <c r="AD147" s="7"/>
      <c r="AE147" s="7"/>
      <c r="AF147" s="7"/>
      <c r="AG147" s="7"/>
      <c r="AH147" s="7"/>
    </row>
    <row r="148" spans="1:34" ht="33" hidden="1" customHeight="1">
      <c r="A148" s="278">
        <f t="shared" si="9"/>
        <v>101</v>
      </c>
      <c r="B148" s="246">
        <v>841100</v>
      </c>
      <c r="C148" s="279" t="s">
        <v>258</v>
      </c>
      <c r="D148" s="336">
        <f>+Programska_aktivnost!D148+Sheet1!D148+Sheet2!D148</f>
        <v>0</v>
      </c>
      <c r="E148" s="322">
        <f>+Programska_aktivnost!E148+Sheet1!E148+Sheet2!E148</f>
        <v>0</v>
      </c>
      <c r="F148" s="336">
        <f>+Programska_aktivnost!F148+Sheet1!F148+Sheet2!F148</f>
        <v>0</v>
      </c>
      <c r="G148" s="322">
        <f>+Programska_aktivnost!G148+Sheet1!G148+Sheet2!G148</f>
        <v>0</v>
      </c>
      <c r="H148" s="332">
        <f>+Programska_aktivnost!H148+Sheet1!H148+Sheet2!H148</f>
        <v>0</v>
      </c>
      <c r="I148" s="333">
        <f>+Programska_aktivnost!I148+Sheet1!I148+Sheet2!I148</f>
        <v>0</v>
      </c>
      <c r="J148" s="336">
        <f>+Programska_aktivnost!J148+Sheet1!J148+Sheet2!J148</f>
        <v>0</v>
      </c>
      <c r="K148" s="322">
        <f>+Programska_aktivnost!K148+Sheet1!K148+Sheet2!K148</f>
        <v>0</v>
      </c>
      <c r="L148" s="336">
        <f>+Programska_aktivnost!L148+Sheet1!L148+Sheet2!L148</f>
        <v>0</v>
      </c>
      <c r="M148" s="322">
        <f>+Programska_aktivnost!M148+Sheet1!M148+Sheet2!M148</f>
        <v>0</v>
      </c>
      <c r="N148" s="336">
        <f t="shared" si="8"/>
        <v>0</v>
      </c>
      <c r="O148" s="322">
        <f t="shared" si="8"/>
        <v>0</v>
      </c>
      <c r="P148" s="3"/>
      <c r="Q148" s="3"/>
      <c r="R148" s="3"/>
      <c r="S148" s="3"/>
      <c r="T148" s="3"/>
      <c r="U148" s="3"/>
      <c r="V148" s="112"/>
      <c r="W148" s="112"/>
      <c r="X148" s="112"/>
      <c r="Y148" s="236">
        <f t="shared" si="10"/>
        <v>0</v>
      </c>
      <c r="Z148" s="7"/>
      <c r="AA148" s="7"/>
      <c r="AB148" s="7"/>
      <c r="AC148" s="7"/>
      <c r="AD148" s="7"/>
      <c r="AE148" s="7"/>
      <c r="AF148" s="7"/>
      <c r="AG148" s="7"/>
      <c r="AH148" s="7"/>
    </row>
    <row r="149" spans="1:34" ht="33" hidden="1" customHeight="1">
      <c r="A149" s="276">
        <f t="shared" si="9"/>
        <v>102</v>
      </c>
      <c r="B149" s="245">
        <v>842000</v>
      </c>
      <c r="C149" s="277" t="s">
        <v>111</v>
      </c>
      <c r="D149" s="254">
        <f>+Programska_aktivnost!D149+Sheet1!D149+Sheet2!D149</f>
        <v>0</v>
      </c>
      <c r="E149" s="253">
        <f>+Programska_aktivnost!E149+Sheet1!E149+Sheet2!E149</f>
        <v>0</v>
      </c>
      <c r="F149" s="254">
        <f>+Programska_aktivnost!F149+Sheet1!F149+Sheet2!F149</f>
        <v>0</v>
      </c>
      <c r="G149" s="253">
        <f>+Programska_aktivnost!G149+Sheet1!G149+Sheet2!G149</f>
        <v>0</v>
      </c>
      <c r="H149" s="252">
        <f>+Programska_aktivnost!H149+Sheet1!H149+Sheet2!H149</f>
        <v>0</v>
      </c>
      <c r="I149" s="253">
        <f>+Programska_aktivnost!I149+Sheet1!I149+Sheet2!I149</f>
        <v>0</v>
      </c>
      <c r="J149" s="254">
        <f>+Programska_aktivnost!J149+Sheet1!J149+Sheet2!J149</f>
        <v>0</v>
      </c>
      <c r="K149" s="253">
        <f>+Programska_aktivnost!K149+Sheet1!K149+Sheet2!K149</f>
        <v>0</v>
      </c>
      <c r="L149" s="254">
        <f>+Programska_aktivnost!L149+Sheet1!L149+Sheet2!L149</f>
        <v>0</v>
      </c>
      <c r="M149" s="253">
        <f>+Programska_aktivnost!M149+Sheet1!M149+Sheet2!M149</f>
        <v>0</v>
      </c>
      <c r="N149" s="254">
        <f t="shared" si="8"/>
        <v>0</v>
      </c>
      <c r="O149" s="253">
        <f t="shared" si="8"/>
        <v>0</v>
      </c>
      <c r="P149" s="3"/>
      <c r="Q149" s="3"/>
      <c r="R149" s="3"/>
      <c r="S149" s="3"/>
      <c r="T149" s="3"/>
      <c r="U149" s="3"/>
      <c r="V149" s="112"/>
      <c r="W149" s="112"/>
      <c r="X149" s="112"/>
      <c r="Y149" s="236">
        <f t="shared" si="10"/>
        <v>0</v>
      </c>
      <c r="Z149" s="7"/>
      <c r="AA149" s="7"/>
      <c r="AB149" s="7"/>
      <c r="AC149" s="7"/>
      <c r="AD149" s="7"/>
      <c r="AE149" s="7"/>
      <c r="AF149" s="7"/>
      <c r="AG149" s="7"/>
      <c r="AH149" s="7"/>
    </row>
    <row r="150" spans="1:34" ht="33" hidden="1" customHeight="1">
      <c r="A150" s="278">
        <f t="shared" si="9"/>
        <v>103</v>
      </c>
      <c r="B150" s="246">
        <v>842100</v>
      </c>
      <c r="C150" s="279" t="s">
        <v>259</v>
      </c>
      <c r="D150" s="336">
        <f>+Programska_aktivnost!D150+Sheet1!D150+Sheet2!D150</f>
        <v>0</v>
      </c>
      <c r="E150" s="322">
        <f>+Programska_aktivnost!E150+Sheet1!E150+Sheet2!E150</f>
        <v>0</v>
      </c>
      <c r="F150" s="336">
        <f>+Programska_aktivnost!F150+Sheet1!F150+Sheet2!F150</f>
        <v>0</v>
      </c>
      <c r="G150" s="322">
        <f>+Programska_aktivnost!G150+Sheet1!G150+Sheet2!G150</f>
        <v>0</v>
      </c>
      <c r="H150" s="332">
        <f>+Programska_aktivnost!H150+Sheet1!H150+Sheet2!H150</f>
        <v>0</v>
      </c>
      <c r="I150" s="333">
        <f>+Programska_aktivnost!I150+Sheet1!I150+Sheet2!I150</f>
        <v>0</v>
      </c>
      <c r="J150" s="336">
        <f>+Programska_aktivnost!J150+Sheet1!J150+Sheet2!J150</f>
        <v>0</v>
      </c>
      <c r="K150" s="322">
        <f>+Programska_aktivnost!K150+Sheet1!K150+Sheet2!K150</f>
        <v>0</v>
      </c>
      <c r="L150" s="336">
        <f>+Programska_aktivnost!L150+Sheet1!L150+Sheet2!L150</f>
        <v>0</v>
      </c>
      <c r="M150" s="322">
        <f>+Programska_aktivnost!M150+Sheet1!M150+Sheet2!M150</f>
        <v>0</v>
      </c>
      <c r="N150" s="336">
        <f t="shared" si="8"/>
        <v>0</v>
      </c>
      <c r="O150" s="322">
        <f t="shared" si="8"/>
        <v>0</v>
      </c>
      <c r="P150" s="3"/>
      <c r="Q150" s="3"/>
      <c r="R150" s="3"/>
      <c r="S150" s="3"/>
      <c r="T150" s="3"/>
      <c r="U150" s="3"/>
      <c r="V150" s="112"/>
      <c r="W150" s="112"/>
      <c r="X150" s="112"/>
      <c r="Y150" s="236">
        <f t="shared" si="10"/>
        <v>0</v>
      </c>
      <c r="Z150" s="7"/>
      <c r="AA150" s="7"/>
      <c r="AB150" s="7"/>
      <c r="AC150" s="7"/>
      <c r="AD150" s="7"/>
      <c r="AE150" s="7"/>
      <c r="AF150" s="7"/>
      <c r="AG150" s="7"/>
      <c r="AH150" s="7"/>
    </row>
    <row r="151" spans="1:34" ht="33" hidden="1" customHeight="1">
      <c r="A151" s="276">
        <f t="shared" si="9"/>
        <v>104</v>
      </c>
      <c r="B151" s="245">
        <v>843000</v>
      </c>
      <c r="C151" s="277" t="s">
        <v>112</v>
      </c>
      <c r="D151" s="254">
        <f>+Programska_aktivnost!D151+Sheet1!D151+Sheet2!D151</f>
        <v>0</v>
      </c>
      <c r="E151" s="253">
        <f>+Programska_aktivnost!E151+Sheet1!E151+Sheet2!E151</f>
        <v>0</v>
      </c>
      <c r="F151" s="254">
        <f>+Programska_aktivnost!F151+Sheet1!F151+Sheet2!F151</f>
        <v>0</v>
      </c>
      <c r="G151" s="253">
        <f>+Programska_aktivnost!G151+Sheet1!G151+Sheet2!G151</f>
        <v>0</v>
      </c>
      <c r="H151" s="252">
        <f>+Programska_aktivnost!H151+Sheet1!H151+Sheet2!H151</f>
        <v>0</v>
      </c>
      <c r="I151" s="253">
        <f>+Programska_aktivnost!I151+Sheet1!I151+Sheet2!I151</f>
        <v>0</v>
      </c>
      <c r="J151" s="254">
        <f>+Programska_aktivnost!J151+Sheet1!J151+Sheet2!J151</f>
        <v>0</v>
      </c>
      <c r="K151" s="253">
        <f>+Programska_aktivnost!K151+Sheet1!K151+Sheet2!K151</f>
        <v>0</v>
      </c>
      <c r="L151" s="254">
        <f>+Programska_aktivnost!L151+Sheet1!L151+Sheet2!L151</f>
        <v>0</v>
      </c>
      <c r="M151" s="253">
        <f>+Programska_aktivnost!M151+Sheet1!M151+Sheet2!M151</f>
        <v>0</v>
      </c>
      <c r="N151" s="254">
        <f t="shared" si="8"/>
        <v>0</v>
      </c>
      <c r="O151" s="253">
        <f t="shared" si="8"/>
        <v>0</v>
      </c>
      <c r="P151" s="3"/>
      <c r="Q151" s="3"/>
      <c r="R151" s="3"/>
      <c r="S151" s="3"/>
      <c r="T151" s="3"/>
      <c r="U151" s="3"/>
      <c r="V151" s="112"/>
      <c r="W151" s="112"/>
      <c r="X151" s="112"/>
      <c r="Y151" s="236">
        <f t="shared" si="10"/>
        <v>0</v>
      </c>
      <c r="Z151" s="7"/>
      <c r="AA151" s="7"/>
      <c r="AB151" s="7"/>
      <c r="AC151" s="7"/>
      <c r="AD151" s="7"/>
      <c r="AE151" s="7"/>
      <c r="AF151" s="7"/>
      <c r="AG151" s="7"/>
      <c r="AH151" s="7"/>
    </row>
    <row r="152" spans="1:34" ht="33" hidden="1" customHeight="1">
      <c r="A152" s="278">
        <f t="shared" si="9"/>
        <v>105</v>
      </c>
      <c r="B152" s="246">
        <v>843100</v>
      </c>
      <c r="C152" s="279" t="s">
        <v>260</v>
      </c>
      <c r="D152" s="336">
        <f>+Programska_aktivnost!D152+Sheet1!D152+Sheet2!D152</f>
        <v>0</v>
      </c>
      <c r="E152" s="322">
        <f>+Programska_aktivnost!E152+Sheet1!E152+Sheet2!E152</f>
        <v>0</v>
      </c>
      <c r="F152" s="336">
        <f>+Programska_aktivnost!F152+Sheet1!F152+Sheet2!F152</f>
        <v>0</v>
      </c>
      <c r="G152" s="322">
        <f>+Programska_aktivnost!G152+Sheet1!G152+Sheet2!G152</f>
        <v>0</v>
      </c>
      <c r="H152" s="332">
        <f>+Programska_aktivnost!H152+Sheet1!H152+Sheet2!H152</f>
        <v>0</v>
      </c>
      <c r="I152" s="333">
        <f>+Programska_aktivnost!I152+Sheet1!I152+Sheet2!I152</f>
        <v>0</v>
      </c>
      <c r="J152" s="336">
        <f>+Programska_aktivnost!J152+Sheet1!J152+Sheet2!J152</f>
        <v>0</v>
      </c>
      <c r="K152" s="322">
        <f>+Programska_aktivnost!K152+Sheet1!K152+Sheet2!K152</f>
        <v>0</v>
      </c>
      <c r="L152" s="336">
        <f>+Programska_aktivnost!L152+Sheet1!L152+Sheet2!L152</f>
        <v>0</v>
      </c>
      <c r="M152" s="322">
        <f>+Programska_aktivnost!M152+Sheet1!M152+Sheet2!M152</f>
        <v>0</v>
      </c>
      <c r="N152" s="336">
        <f t="shared" ref="N152:O212" si="11">SUM(H152,J152,L152)</f>
        <v>0</v>
      </c>
      <c r="O152" s="322">
        <f t="shared" si="11"/>
        <v>0</v>
      </c>
      <c r="P152" s="3"/>
      <c r="Q152" s="3"/>
      <c r="R152" s="3"/>
      <c r="S152" s="3"/>
      <c r="T152" s="3"/>
      <c r="U152" s="3"/>
      <c r="V152" s="112"/>
      <c r="W152" s="112"/>
      <c r="X152" s="112"/>
      <c r="Y152" s="236">
        <f t="shared" si="10"/>
        <v>0</v>
      </c>
      <c r="Z152" s="7"/>
      <c r="AA152" s="7"/>
      <c r="AB152" s="7"/>
      <c r="AC152" s="7"/>
      <c r="AD152" s="7"/>
      <c r="AE152" s="7"/>
      <c r="AF152" s="7"/>
      <c r="AG152" s="7"/>
      <c r="AH152" s="7"/>
    </row>
    <row r="153" spans="1:34" ht="38.25" hidden="1">
      <c r="A153" s="274">
        <f t="shared" si="9"/>
        <v>106</v>
      </c>
      <c r="B153" s="244">
        <v>900000</v>
      </c>
      <c r="C153" s="275" t="s">
        <v>113</v>
      </c>
      <c r="D153" s="264">
        <f>+Programska_aktivnost!D153+Sheet1!D153+Sheet2!D153</f>
        <v>0</v>
      </c>
      <c r="E153" s="263">
        <f>+Programska_aktivnost!E153+Sheet1!E153+Sheet2!E153</f>
        <v>0</v>
      </c>
      <c r="F153" s="264">
        <f>+Programska_aktivnost!F153+Sheet1!F153+Sheet2!F153</f>
        <v>0</v>
      </c>
      <c r="G153" s="263">
        <f>+Programska_aktivnost!G153+Sheet1!G153+Sheet2!G153</f>
        <v>0</v>
      </c>
      <c r="H153" s="251">
        <f>+Programska_aktivnost!H153+Sheet1!H153+Sheet2!H153</f>
        <v>0</v>
      </c>
      <c r="I153" s="263">
        <f>+Programska_aktivnost!I153+Sheet1!I153+Sheet2!I153</f>
        <v>0</v>
      </c>
      <c r="J153" s="264">
        <f>+Programska_aktivnost!J153+Sheet1!J153+Sheet2!J153</f>
        <v>0</v>
      </c>
      <c r="K153" s="263">
        <f>+Programska_aktivnost!K153+Sheet1!K153+Sheet2!K153</f>
        <v>0</v>
      </c>
      <c r="L153" s="264">
        <f>+Programska_aktivnost!L153+Sheet1!L153+Sheet2!L153</f>
        <v>0</v>
      </c>
      <c r="M153" s="263">
        <f>+Programska_aktivnost!M153+Sheet1!M153+Sheet2!M153</f>
        <v>0</v>
      </c>
      <c r="N153" s="264">
        <f t="shared" si="11"/>
        <v>0</v>
      </c>
      <c r="O153" s="263">
        <f t="shared" si="11"/>
        <v>0</v>
      </c>
      <c r="P153" s="3"/>
      <c r="Q153" s="3"/>
      <c r="R153" s="3"/>
      <c r="S153" s="3"/>
      <c r="T153" s="3"/>
      <c r="U153" s="3"/>
      <c r="V153" s="112"/>
      <c r="W153" s="112"/>
      <c r="X153" s="112"/>
      <c r="Y153" s="236">
        <f t="shared" si="10"/>
        <v>0</v>
      </c>
      <c r="Z153" s="7"/>
      <c r="AA153" s="7"/>
      <c r="AB153" s="7"/>
      <c r="AC153" s="7"/>
      <c r="AD153" s="7"/>
      <c r="AE153" s="7"/>
      <c r="AF153" s="7"/>
      <c r="AG153" s="7"/>
      <c r="AH153" s="7"/>
    </row>
    <row r="154" spans="1:34" ht="33" hidden="1" customHeight="1">
      <c r="A154" s="276">
        <f t="shared" si="9"/>
        <v>107</v>
      </c>
      <c r="B154" s="245">
        <v>910000</v>
      </c>
      <c r="C154" s="277" t="s">
        <v>114</v>
      </c>
      <c r="D154" s="254">
        <f>+Programska_aktivnost!D154+Sheet1!D154+Sheet2!D154</f>
        <v>0</v>
      </c>
      <c r="E154" s="253">
        <f>+Programska_aktivnost!E154+Sheet1!E154+Sheet2!E154</f>
        <v>0</v>
      </c>
      <c r="F154" s="254">
        <f>+Programska_aktivnost!F154+Sheet1!F154+Sheet2!F154</f>
        <v>0</v>
      </c>
      <c r="G154" s="253">
        <f>+Programska_aktivnost!G154+Sheet1!G154+Sheet2!G154</f>
        <v>0</v>
      </c>
      <c r="H154" s="252">
        <f>+Programska_aktivnost!H154+Sheet1!H154+Sheet2!H154</f>
        <v>0</v>
      </c>
      <c r="I154" s="253">
        <f>+Programska_aktivnost!I154+Sheet1!I154+Sheet2!I154</f>
        <v>0</v>
      </c>
      <c r="J154" s="254">
        <f>+Programska_aktivnost!J154+Sheet1!J154+Sheet2!J154</f>
        <v>0</v>
      </c>
      <c r="K154" s="253">
        <f>+Programska_aktivnost!K154+Sheet1!K154+Sheet2!K154</f>
        <v>0</v>
      </c>
      <c r="L154" s="254">
        <f>+Programska_aktivnost!L154+Sheet1!L154+Sheet2!L154</f>
        <v>0</v>
      </c>
      <c r="M154" s="253">
        <f>+Programska_aktivnost!M154+Sheet1!M154+Sheet2!M154</f>
        <v>0</v>
      </c>
      <c r="N154" s="254">
        <f t="shared" si="11"/>
        <v>0</v>
      </c>
      <c r="O154" s="253">
        <f t="shared" si="11"/>
        <v>0</v>
      </c>
      <c r="P154" s="3"/>
      <c r="Q154" s="3"/>
      <c r="R154" s="3"/>
      <c r="S154" s="3"/>
      <c r="T154" s="3"/>
      <c r="U154" s="3"/>
      <c r="V154" s="112"/>
      <c r="W154" s="112"/>
      <c r="X154" s="112"/>
      <c r="Y154" s="236">
        <f t="shared" si="10"/>
        <v>0</v>
      </c>
      <c r="Z154" s="7"/>
      <c r="AA154" s="7"/>
      <c r="AB154" s="7"/>
      <c r="AC154" s="7"/>
      <c r="AD154" s="7"/>
      <c r="AE154" s="7"/>
      <c r="AF154" s="7"/>
      <c r="AG154" s="7"/>
      <c r="AH154" s="7"/>
    </row>
    <row r="155" spans="1:34" ht="33" hidden="1" customHeight="1">
      <c r="A155" s="276">
        <f t="shared" si="9"/>
        <v>108</v>
      </c>
      <c r="B155" s="245">
        <v>911000</v>
      </c>
      <c r="C155" s="277" t="s">
        <v>115</v>
      </c>
      <c r="D155" s="254">
        <f>+Programska_aktivnost!D155+Sheet1!D155+Sheet2!D155</f>
        <v>0</v>
      </c>
      <c r="E155" s="253">
        <f>+Programska_aktivnost!E155+Sheet1!E155+Sheet2!E155</f>
        <v>0</v>
      </c>
      <c r="F155" s="254">
        <f>+Programska_aktivnost!F155+Sheet1!F155+Sheet2!F155</f>
        <v>0</v>
      </c>
      <c r="G155" s="253">
        <f>+Programska_aktivnost!G155+Sheet1!G155+Sheet2!G155</f>
        <v>0</v>
      </c>
      <c r="H155" s="252">
        <f>+Programska_aktivnost!H155+Sheet1!H155+Sheet2!H155</f>
        <v>0</v>
      </c>
      <c r="I155" s="253">
        <f>+Programska_aktivnost!I155+Sheet1!I155+Sheet2!I155</f>
        <v>0</v>
      </c>
      <c r="J155" s="254">
        <f>+Programska_aktivnost!J155+Sheet1!J155+Sheet2!J155</f>
        <v>0</v>
      </c>
      <c r="K155" s="253">
        <f>+Programska_aktivnost!K155+Sheet1!K155+Sheet2!K155</f>
        <v>0</v>
      </c>
      <c r="L155" s="254">
        <f>+Programska_aktivnost!L155+Sheet1!L155+Sheet2!L155</f>
        <v>0</v>
      </c>
      <c r="M155" s="253">
        <f>+Programska_aktivnost!M155+Sheet1!M155+Sheet2!M155</f>
        <v>0</v>
      </c>
      <c r="N155" s="254">
        <f t="shared" si="11"/>
        <v>0</v>
      </c>
      <c r="O155" s="253">
        <f t="shared" si="11"/>
        <v>0</v>
      </c>
      <c r="P155" s="3"/>
      <c r="Q155" s="3"/>
      <c r="R155" s="3"/>
      <c r="S155" s="3"/>
      <c r="T155" s="3"/>
      <c r="U155" s="3"/>
      <c r="V155" s="112"/>
      <c r="W155" s="112"/>
      <c r="X155" s="112"/>
      <c r="Y155" s="236">
        <f t="shared" si="10"/>
        <v>0</v>
      </c>
      <c r="Z155" s="7"/>
      <c r="AA155" s="7"/>
      <c r="AB155" s="7"/>
      <c r="AC155" s="7"/>
      <c r="AD155" s="7"/>
      <c r="AE155" s="7"/>
      <c r="AF155" s="7"/>
      <c r="AG155" s="7"/>
      <c r="AH155" s="7"/>
    </row>
    <row r="156" spans="1:34" ht="33" hidden="1" customHeight="1">
      <c r="A156" s="278">
        <f t="shared" si="9"/>
        <v>109</v>
      </c>
      <c r="B156" s="246">
        <v>911100</v>
      </c>
      <c r="C156" s="279" t="s">
        <v>261</v>
      </c>
      <c r="D156" s="336">
        <f>+Programska_aktivnost!D156+Sheet1!D156+Sheet2!D156</f>
        <v>0</v>
      </c>
      <c r="E156" s="322">
        <f>+Programska_aktivnost!E156+Sheet1!E156+Sheet2!E156</f>
        <v>0</v>
      </c>
      <c r="F156" s="336">
        <f>+Programska_aktivnost!F156+Sheet1!F156+Sheet2!F156</f>
        <v>0</v>
      </c>
      <c r="G156" s="322">
        <f>+Programska_aktivnost!G156+Sheet1!G156+Sheet2!G156</f>
        <v>0</v>
      </c>
      <c r="H156" s="332">
        <f>+Programska_aktivnost!H156+Sheet1!H156+Sheet2!H156</f>
        <v>0</v>
      </c>
      <c r="I156" s="333">
        <f>+Programska_aktivnost!I156+Sheet1!I156+Sheet2!I156</f>
        <v>0</v>
      </c>
      <c r="J156" s="336">
        <f>+Programska_aktivnost!J156+Sheet1!J156+Sheet2!J156</f>
        <v>0</v>
      </c>
      <c r="K156" s="322">
        <f>+Programska_aktivnost!K156+Sheet1!K156+Sheet2!K156</f>
        <v>0</v>
      </c>
      <c r="L156" s="336">
        <f>+Programska_aktivnost!L156+Sheet1!L156+Sheet2!L156</f>
        <v>0</v>
      </c>
      <c r="M156" s="322">
        <f>+Programska_aktivnost!M156+Sheet1!M156+Sheet2!M156</f>
        <v>0</v>
      </c>
      <c r="N156" s="336">
        <f t="shared" si="11"/>
        <v>0</v>
      </c>
      <c r="O156" s="322">
        <f t="shared" si="11"/>
        <v>0</v>
      </c>
      <c r="P156" s="3"/>
      <c r="Q156" s="3"/>
      <c r="R156" s="3"/>
      <c r="S156" s="3"/>
      <c r="T156" s="3"/>
      <c r="U156" s="3"/>
      <c r="V156" s="112"/>
      <c r="W156" s="112"/>
      <c r="X156" s="112"/>
      <c r="Y156" s="236">
        <f t="shared" si="10"/>
        <v>0</v>
      </c>
      <c r="Z156" s="7"/>
      <c r="AA156" s="7"/>
      <c r="AB156" s="7"/>
      <c r="AC156" s="7"/>
      <c r="AD156" s="7"/>
      <c r="AE156" s="7"/>
      <c r="AF156" s="7"/>
      <c r="AG156" s="7"/>
      <c r="AH156" s="7"/>
    </row>
    <row r="157" spans="1:34" ht="33" hidden="1" customHeight="1">
      <c r="A157" s="278">
        <f t="shared" si="9"/>
        <v>110</v>
      </c>
      <c r="B157" s="246">
        <v>911200</v>
      </c>
      <c r="C157" s="279" t="s">
        <v>262</v>
      </c>
      <c r="D157" s="336">
        <f>+Programska_aktivnost!D157+Sheet1!D157+Sheet2!D157</f>
        <v>0</v>
      </c>
      <c r="E157" s="322">
        <f>+Programska_aktivnost!E157+Sheet1!E157+Sheet2!E157</f>
        <v>0</v>
      </c>
      <c r="F157" s="336">
        <f>+Programska_aktivnost!F157+Sheet1!F157+Sheet2!F157</f>
        <v>0</v>
      </c>
      <c r="G157" s="322">
        <f>+Programska_aktivnost!G157+Sheet1!G157+Sheet2!G157</f>
        <v>0</v>
      </c>
      <c r="H157" s="332">
        <f>+Programska_aktivnost!H157+Sheet1!H157+Sheet2!H157</f>
        <v>0</v>
      </c>
      <c r="I157" s="333">
        <f>+Programska_aktivnost!I157+Sheet1!I157+Sheet2!I157</f>
        <v>0</v>
      </c>
      <c r="J157" s="336">
        <f>+Programska_aktivnost!J157+Sheet1!J157+Sheet2!J157</f>
        <v>0</v>
      </c>
      <c r="K157" s="322">
        <f>+Programska_aktivnost!K157+Sheet1!K157+Sheet2!K157</f>
        <v>0</v>
      </c>
      <c r="L157" s="336">
        <f>+Programska_aktivnost!L157+Sheet1!L157+Sheet2!L157</f>
        <v>0</v>
      </c>
      <c r="M157" s="322">
        <f>+Programska_aktivnost!M157+Sheet1!M157+Sheet2!M157</f>
        <v>0</v>
      </c>
      <c r="N157" s="336">
        <f t="shared" si="11"/>
        <v>0</v>
      </c>
      <c r="O157" s="322">
        <f t="shared" si="11"/>
        <v>0</v>
      </c>
      <c r="P157" s="3"/>
      <c r="Q157" s="3"/>
      <c r="R157" s="3"/>
      <c r="S157" s="3"/>
      <c r="T157" s="3"/>
      <c r="U157" s="3"/>
      <c r="V157" s="112"/>
      <c r="W157" s="112"/>
      <c r="X157" s="112"/>
      <c r="Y157" s="236">
        <f t="shared" si="10"/>
        <v>0</v>
      </c>
      <c r="Z157" s="7"/>
      <c r="AA157" s="7"/>
      <c r="AB157" s="7"/>
      <c r="AC157" s="7"/>
      <c r="AD157" s="7"/>
      <c r="AE157" s="7"/>
      <c r="AF157" s="7"/>
      <c r="AG157" s="7"/>
      <c r="AH157" s="7"/>
    </row>
    <row r="158" spans="1:34" ht="33" hidden="1" customHeight="1">
      <c r="A158" s="278">
        <f t="shared" si="9"/>
        <v>111</v>
      </c>
      <c r="B158" s="246">
        <v>911300</v>
      </c>
      <c r="C158" s="279" t="s">
        <v>227</v>
      </c>
      <c r="D158" s="336">
        <f>+Programska_aktivnost!D158+Sheet1!D158+Sheet2!D158</f>
        <v>0</v>
      </c>
      <c r="E158" s="322">
        <f>+Programska_aktivnost!E158+Sheet1!E158+Sheet2!E158</f>
        <v>0</v>
      </c>
      <c r="F158" s="336">
        <f>+Programska_aktivnost!F158+Sheet1!F158+Sheet2!F158</f>
        <v>0</v>
      </c>
      <c r="G158" s="322">
        <f>+Programska_aktivnost!G158+Sheet1!G158+Sheet2!G158</f>
        <v>0</v>
      </c>
      <c r="H158" s="332">
        <f>+Programska_aktivnost!H158+Sheet1!H158+Sheet2!H158</f>
        <v>0</v>
      </c>
      <c r="I158" s="333">
        <f>+Programska_aktivnost!I158+Sheet1!I158+Sheet2!I158</f>
        <v>0</v>
      </c>
      <c r="J158" s="336">
        <f>+Programska_aktivnost!J158+Sheet1!J158+Sheet2!J158</f>
        <v>0</v>
      </c>
      <c r="K158" s="322">
        <f>+Programska_aktivnost!K158+Sheet1!K158+Sheet2!K158</f>
        <v>0</v>
      </c>
      <c r="L158" s="336">
        <f>+Programska_aktivnost!L158+Sheet1!L158+Sheet2!L158</f>
        <v>0</v>
      </c>
      <c r="M158" s="322">
        <f>+Programska_aktivnost!M158+Sheet1!M158+Sheet2!M158</f>
        <v>0</v>
      </c>
      <c r="N158" s="336">
        <f t="shared" si="11"/>
        <v>0</v>
      </c>
      <c r="O158" s="322">
        <f t="shared" si="11"/>
        <v>0</v>
      </c>
      <c r="P158" s="3"/>
      <c r="Q158" s="3"/>
      <c r="R158" s="3"/>
      <c r="S158" s="3"/>
      <c r="T158" s="3"/>
      <c r="U158" s="3"/>
      <c r="V158" s="112"/>
      <c r="W158" s="112"/>
      <c r="X158" s="112"/>
      <c r="Y158" s="236">
        <f t="shared" si="10"/>
        <v>0</v>
      </c>
      <c r="Z158" s="7"/>
      <c r="AA158" s="7"/>
      <c r="AB158" s="7"/>
      <c r="AC158" s="7"/>
      <c r="AD158" s="7"/>
      <c r="AE158" s="7"/>
      <c r="AF158" s="7"/>
      <c r="AG158" s="7"/>
      <c r="AH158" s="7"/>
    </row>
    <row r="159" spans="1:34" ht="33" hidden="1" customHeight="1">
      <c r="A159" s="278">
        <f t="shared" si="9"/>
        <v>112</v>
      </c>
      <c r="B159" s="246">
        <v>911400</v>
      </c>
      <c r="C159" s="279" t="s">
        <v>228</v>
      </c>
      <c r="D159" s="336">
        <f>+Programska_aktivnost!D159+Sheet1!D159+Sheet2!D159</f>
        <v>0</v>
      </c>
      <c r="E159" s="322">
        <f>+Programska_aktivnost!E159+Sheet1!E159+Sheet2!E159</f>
        <v>0</v>
      </c>
      <c r="F159" s="336">
        <f>+Programska_aktivnost!F159+Sheet1!F159+Sheet2!F159</f>
        <v>0</v>
      </c>
      <c r="G159" s="322">
        <f>+Programska_aktivnost!G159+Sheet1!G159+Sheet2!G159</f>
        <v>0</v>
      </c>
      <c r="H159" s="332">
        <f>+Programska_aktivnost!H159+Sheet1!H159+Sheet2!H159</f>
        <v>0</v>
      </c>
      <c r="I159" s="333">
        <f>+Programska_aktivnost!I159+Sheet1!I159+Sheet2!I159</f>
        <v>0</v>
      </c>
      <c r="J159" s="336">
        <f>+Programska_aktivnost!J159+Sheet1!J159+Sheet2!J159</f>
        <v>0</v>
      </c>
      <c r="K159" s="322">
        <f>+Programska_aktivnost!K159+Sheet1!K159+Sheet2!K159</f>
        <v>0</v>
      </c>
      <c r="L159" s="336">
        <f>+Programska_aktivnost!L159+Sheet1!L159+Sheet2!L159</f>
        <v>0</v>
      </c>
      <c r="M159" s="322">
        <f>+Programska_aktivnost!M159+Sheet1!M159+Sheet2!M159</f>
        <v>0</v>
      </c>
      <c r="N159" s="336">
        <f t="shared" si="11"/>
        <v>0</v>
      </c>
      <c r="O159" s="322">
        <f t="shared" si="11"/>
        <v>0</v>
      </c>
      <c r="P159" s="3"/>
      <c r="Q159" s="3"/>
      <c r="R159" s="3"/>
      <c r="S159" s="3"/>
      <c r="T159" s="3"/>
      <c r="U159" s="3"/>
      <c r="V159" s="112"/>
      <c r="W159" s="112"/>
      <c r="X159" s="112"/>
      <c r="Y159" s="236">
        <f t="shared" si="10"/>
        <v>0</v>
      </c>
      <c r="Z159" s="7"/>
      <c r="AA159" s="7"/>
      <c r="AB159" s="7"/>
      <c r="AC159" s="7"/>
      <c r="AD159" s="7"/>
      <c r="AE159" s="7"/>
      <c r="AF159" s="7"/>
      <c r="AG159" s="7"/>
      <c r="AH159" s="7"/>
    </row>
    <row r="160" spans="1:34" ht="33" hidden="1" customHeight="1">
      <c r="A160" s="278">
        <f t="shared" si="9"/>
        <v>113</v>
      </c>
      <c r="B160" s="246">
        <v>911500</v>
      </c>
      <c r="C160" s="279" t="s">
        <v>547</v>
      </c>
      <c r="D160" s="336">
        <f>+Programska_aktivnost!D160+Sheet1!D160+Sheet2!D160</f>
        <v>0</v>
      </c>
      <c r="E160" s="322">
        <f>+Programska_aktivnost!E160+Sheet1!E160+Sheet2!E160</f>
        <v>0</v>
      </c>
      <c r="F160" s="336">
        <f>+Programska_aktivnost!F160+Sheet1!F160+Sheet2!F160</f>
        <v>0</v>
      </c>
      <c r="G160" s="322">
        <f>+Programska_aktivnost!G160+Sheet1!G160+Sheet2!G160</f>
        <v>0</v>
      </c>
      <c r="H160" s="332">
        <f>+Programska_aktivnost!H160+Sheet1!H160+Sheet2!H160</f>
        <v>0</v>
      </c>
      <c r="I160" s="333">
        <f>+Programska_aktivnost!I160+Sheet1!I160+Sheet2!I160</f>
        <v>0</v>
      </c>
      <c r="J160" s="336">
        <f>+Programska_aktivnost!J160+Sheet1!J160+Sheet2!J160</f>
        <v>0</v>
      </c>
      <c r="K160" s="322">
        <f>+Programska_aktivnost!K160+Sheet1!K160+Sheet2!K160</f>
        <v>0</v>
      </c>
      <c r="L160" s="336">
        <f>+Programska_aktivnost!L160+Sheet1!L160+Sheet2!L160</f>
        <v>0</v>
      </c>
      <c r="M160" s="322">
        <f>+Programska_aktivnost!M160+Sheet1!M160+Sheet2!M160</f>
        <v>0</v>
      </c>
      <c r="N160" s="336">
        <f t="shared" si="11"/>
        <v>0</v>
      </c>
      <c r="O160" s="322">
        <f t="shared" si="11"/>
        <v>0</v>
      </c>
      <c r="P160" s="3"/>
      <c r="Q160" s="3"/>
      <c r="R160" s="3"/>
      <c r="S160" s="3"/>
      <c r="T160" s="3"/>
      <c r="U160" s="3"/>
      <c r="V160" s="112"/>
      <c r="W160" s="112"/>
      <c r="X160" s="112"/>
      <c r="Y160" s="236">
        <f t="shared" si="10"/>
        <v>0</v>
      </c>
      <c r="Z160" s="7"/>
      <c r="AA160" s="7"/>
      <c r="AB160" s="7"/>
      <c r="AC160" s="7"/>
      <c r="AD160" s="7"/>
      <c r="AE160" s="7"/>
      <c r="AF160" s="7"/>
      <c r="AG160" s="7"/>
      <c r="AH160" s="7"/>
    </row>
    <row r="161" spans="1:34" ht="33" hidden="1" customHeight="1">
      <c r="A161" s="278">
        <f t="shared" si="9"/>
        <v>114</v>
      </c>
      <c r="B161" s="246">
        <v>911600</v>
      </c>
      <c r="C161" s="279" t="s">
        <v>229</v>
      </c>
      <c r="D161" s="336">
        <f>+Programska_aktivnost!D161+Sheet1!D161+Sheet2!D161</f>
        <v>0</v>
      </c>
      <c r="E161" s="322">
        <f>+Programska_aktivnost!E161+Sheet1!E161+Sheet2!E161</f>
        <v>0</v>
      </c>
      <c r="F161" s="336">
        <f>+Programska_aktivnost!F161+Sheet1!F161+Sheet2!F161</f>
        <v>0</v>
      </c>
      <c r="G161" s="322">
        <f>+Programska_aktivnost!G161+Sheet1!G161+Sheet2!G161</f>
        <v>0</v>
      </c>
      <c r="H161" s="332">
        <f>+Programska_aktivnost!H161+Sheet1!H161+Sheet2!H161</f>
        <v>0</v>
      </c>
      <c r="I161" s="333">
        <f>+Programska_aktivnost!I161+Sheet1!I161+Sheet2!I161</f>
        <v>0</v>
      </c>
      <c r="J161" s="336">
        <f>+Programska_aktivnost!J161+Sheet1!J161+Sheet2!J161</f>
        <v>0</v>
      </c>
      <c r="K161" s="322">
        <f>+Programska_aktivnost!K161+Sheet1!K161+Sheet2!K161</f>
        <v>0</v>
      </c>
      <c r="L161" s="336">
        <f>+Programska_aktivnost!L161+Sheet1!L161+Sheet2!L161</f>
        <v>0</v>
      </c>
      <c r="M161" s="322">
        <f>+Programska_aktivnost!M161+Sheet1!M161+Sheet2!M161</f>
        <v>0</v>
      </c>
      <c r="N161" s="336">
        <f t="shared" si="11"/>
        <v>0</v>
      </c>
      <c r="O161" s="322">
        <f t="shared" si="11"/>
        <v>0</v>
      </c>
      <c r="P161" s="3"/>
      <c r="Q161" s="3"/>
      <c r="R161" s="3"/>
      <c r="S161" s="3"/>
      <c r="T161" s="3"/>
      <c r="U161" s="3"/>
      <c r="V161" s="112"/>
      <c r="W161" s="112"/>
      <c r="X161" s="112"/>
      <c r="Y161" s="236">
        <f t="shared" si="10"/>
        <v>0</v>
      </c>
      <c r="Z161" s="7"/>
      <c r="AA161" s="7"/>
      <c r="AB161" s="7"/>
      <c r="AC161" s="7"/>
      <c r="AD161" s="7"/>
      <c r="AE161" s="7"/>
      <c r="AF161" s="7"/>
      <c r="AG161" s="7"/>
      <c r="AH161" s="7"/>
    </row>
    <row r="162" spans="1:34" ht="33" hidden="1" customHeight="1">
      <c r="A162" s="278">
        <f t="shared" si="9"/>
        <v>115</v>
      </c>
      <c r="B162" s="246">
        <v>911700</v>
      </c>
      <c r="C162" s="279" t="s">
        <v>230</v>
      </c>
      <c r="D162" s="336">
        <f>+Programska_aktivnost!D162+Sheet1!D162+Sheet2!D162</f>
        <v>0</v>
      </c>
      <c r="E162" s="322">
        <f>+Programska_aktivnost!E162+Sheet1!E162+Sheet2!E162</f>
        <v>0</v>
      </c>
      <c r="F162" s="336">
        <f>+Programska_aktivnost!F162+Sheet1!F162+Sheet2!F162</f>
        <v>0</v>
      </c>
      <c r="G162" s="322">
        <f>+Programska_aktivnost!G162+Sheet1!G162+Sheet2!G162</f>
        <v>0</v>
      </c>
      <c r="H162" s="332">
        <f>+Programska_aktivnost!H162+Sheet1!H162+Sheet2!H162</f>
        <v>0</v>
      </c>
      <c r="I162" s="333">
        <f>+Programska_aktivnost!I162+Sheet1!I162+Sheet2!I162</f>
        <v>0</v>
      </c>
      <c r="J162" s="336">
        <f>+Programska_aktivnost!J162+Sheet1!J162+Sheet2!J162</f>
        <v>0</v>
      </c>
      <c r="K162" s="322">
        <f>+Programska_aktivnost!K162+Sheet1!K162+Sheet2!K162</f>
        <v>0</v>
      </c>
      <c r="L162" s="336">
        <f>+Programska_aktivnost!L162+Sheet1!L162+Sheet2!L162</f>
        <v>0</v>
      </c>
      <c r="M162" s="322">
        <f>+Programska_aktivnost!M162+Sheet1!M162+Sheet2!M162</f>
        <v>0</v>
      </c>
      <c r="N162" s="336">
        <f t="shared" si="11"/>
        <v>0</v>
      </c>
      <c r="O162" s="322">
        <f t="shared" si="11"/>
        <v>0</v>
      </c>
      <c r="P162" s="3"/>
      <c r="Q162" s="3"/>
      <c r="R162" s="3"/>
      <c r="S162" s="3"/>
      <c r="T162" s="3"/>
      <c r="U162" s="3"/>
      <c r="V162" s="112"/>
      <c r="W162" s="112"/>
      <c r="X162" s="112"/>
      <c r="Y162" s="236">
        <f t="shared" si="10"/>
        <v>0</v>
      </c>
      <c r="Z162" s="7"/>
      <c r="AA162" s="7"/>
      <c r="AB162" s="7"/>
      <c r="AC162" s="7"/>
      <c r="AD162" s="7"/>
      <c r="AE162" s="7"/>
      <c r="AF162" s="7"/>
      <c r="AG162" s="7"/>
      <c r="AH162" s="7"/>
    </row>
    <row r="163" spans="1:34" ht="33" hidden="1" customHeight="1">
      <c r="A163" s="278">
        <f t="shared" si="9"/>
        <v>116</v>
      </c>
      <c r="B163" s="246">
        <v>911800</v>
      </c>
      <c r="C163" s="279" t="s">
        <v>231</v>
      </c>
      <c r="D163" s="336">
        <f>+Programska_aktivnost!D163+Sheet1!D163+Sheet2!D163</f>
        <v>0</v>
      </c>
      <c r="E163" s="322">
        <f>+Programska_aktivnost!E163+Sheet1!E163+Sheet2!E163</f>
        <v>0</v>
      </c>
      <c r="F163" s="336">
        <f>+Programska_aktivnost!F163+Sheet1!F163+Sheet2!F163</f>
        <v>0</v>
      </c>
      <c r="G163" s="322">
        <f>+Programska_aktivnost!G163+Sheet1!G163+Sheet2!G163</f>
        <v>0</v>
      </c>
      <c r="H163" s="332">
        <f>+Programska_aktivnost!H163+Sheet1!H163+Sheet2!H163</f>
        <v>0</v>
      </c>
      <c r="I163" s="333">
        <f>+Programska_aktivnost!I163+Sheet1!I163+Sheet2!I163</f>
        <v>0</v>
      </c>
      <c r="J163" s="336">
        <f>+Programska_aktivnost!J163+Sheet1!J163+Sheet2!J163</f>
        <v>0</v>
      </c>
      <c r="K163" s="322">
        <f>+Programska_aktivnost!K163+Sheet1!K163+Sheet2!K163</f>
        <v>0</v>
      </c>
      <c r="L163" s="336">
        <f>+Programska_aktivnost!L163+Sheet1!L163+Sheet2!L163</f>
        <v>0</v>
      </c>
      <c r="M163" s="322">
        <f>+Programska_aktivnost!M163+Sheet1!M163+Sheet2!M163</f>
        <v>0</v>
      </c>
      <c r="N163" s="336">
        <f t="shared" si="11"/>
        <v>0</v>
      </c>
      <c r="O163" s="322">
        <f t="shared" si="11"/>
        <v>0</v>
      </c>
      <c r="P163" s="3"/>
      <c r="Q163" s="3"/>
      <c r="R163" s="3"/>
      <c r="S163" s="3"/>
      <c r="T163" s="3"/>
      <c r="U163" s="3"/>
      <c r="V163" s="112"/>
      <c r="W163" s="112"/>
      <c r="X163" s="112"/>
      <c r="Y163" s="236">
        <f t="shared" si="10"/>
        <v>0</v>
      </c>
      <c r="Z163" s="7"/>
      <c r="AA163" s="7"/>
      <c r="AB163" s="7"/>
      <c r="AC163" s="7"/>
      <c r="AD163" s="7"/>
      <c r="AE163" s="7"/>
      <c r="AF163" s="7"/>
      <c r="AG163" s="7"/>
      <c r="AH163" s="7"/>
    </row>
    <row r="164" spans="1:34" ht="33" hidden="1" customHeight="1">
      <c r="A164" s="278">
        <f t="shared" si="9"/>
        <v>117</v>
      </c>
      <c r="B164" s="246">
        <v>911900</v>
      </c>
      <c r="C164" s="279" t="s">
        <v>1209</v>
      </c>
      <c r="D164" s="336">
        <f>+Programska_aktivnost!D164+Sheet1!D164+Sheet2!D164</f>
        <v>0</v>
      </c>
      <c r="E164" s="322">
        <f>+Programska_aktivnost!E164+Sheet1!E164+Sheet2!E164</f>
        <v>0</v>
      </c>
      <c r="F164" s="336">
        <f>+Programska_aktivnost!F164+Sheet1!F164+Sheet2!F164</f>
        <v>0</v>
      </c>
      <c r="G164" s="322">
        <f>+Programska_aktivnost!G164+Sheet1!G164+Sheet2!G164</f>
        <v>0</v>
      </c>
      <c r="H164" s="332">
        <f>+Programska_aktivnost!H164+Sheet1!H164+Sheet2!H164</f>
        <v>0</v>
      </c>
      <c r="I164" s="333">
        <f>+Programska_aktivnost!I164+Sheet1!I164+Sheet2!I164</f>
        <v>0</v>
      </c>
      <c r="J164" s="336">
        <f>+Programska_aktivnost!J164+Sheet1!J164+Sheet2!J164</f>
        <v>0</v>
      </c>
      <c r="K164" s="322">
        <f>+Programska_aktivnost!K164+Sheet1!K164+Sheet2!K164</f>
        <v>0</v>
      </c>
      <c r="L164" s="336">
        <f>+Programska_aktivnost!L164+Sheet1!L164+Sheet2!L164</f>
        <v>0</v>
      </c>
      <c r="M164" s="322">
        <f>+Programska_aktivnost!M164+Sheet1!M164+Sheet2!M164</f>
        <v>0</v>
      </c>
      <c r="N164" s="336">
        <f t="shared" si="11"/>
        <v>0</v>
      </c>
      <c r="O164" s="322">
        <f t="shared" si="11"/>
        <v>0</v>
      </c>
      <c r="P164" s="3"/>
      <c r="Q164" s="3"/>
      <c r="R164" s="3"/>
      <c r="S164" s="3"/>
      <c r="T164" s="3"/>
      <c r="U164" s="3"/>
      <c r="V164" s="112"/>
      <c r="W164" s="112"/>
      <c r="X164" s="112"/>
      <c r="Y164" s="236">
        <f t="shared" si="10"/>
        <v>0</v>
      </c>
      <c r="Z164" s="7"/>
      <c r="AA164" s="7"/>
      <c r="AB164" s="7"/>
      <c r="AC164" s="7"/>
      <c r="AD164" s="7"/>
      <c r="AE164" s="7"/>
      <c r="AF164" s="7"/>
      <c r="AG164" s="7"/>
      <c r="AH164" s="7"/>
    </row>
    <row r="165" spans="1:34" ht="33" hidden="1" customHeight="1">
      <c r="A165" s="276">
        <f t="shared" si="9"/>
        <v>118</v>
      </c>
      <c r="B165" s="245">
        <v>912000</v>
      </c>
      <c r="C165" s="277" t="s">
        <v>116</v>
      </c>
      <c r="D165" s="254">
        <f>+Programska_aktivnost!D165+Sheet1!D165+Sheet2!D165</f>
        <v>0</v>
      </c>
      <c r="E165" s="253">
        <f>+Programska_aktivnost!E165+Sheet1!E165+Sheet2!E165</f>
        <v>0</v>
      </c>
      <c r="F165" s="254">
        <f>+Programska_aktivnost!F165+Sheet1!F165+Sheet2!F165</f>
        <v>0</v>
      </c>
      <c r="G165" s="253">
        <f>+Programska_aktivnost!G165+Sheet1!G165+Sheet2!G165</f>
        <v>0</v>
      </c>
      <c r="H165" s="252">
        <f>+Programska_aktivnost!H165+Sheet1!H165+Sheet2!H165</f>
        <v>0</v>
      </c>
      <c r="I165" s="253">
        <f>+Programska_aktivnost!I165+Sheet1!I165+Sheet2!I165</f>
        <v>0</v>
      </c>
      <c r="J165" s="254">
        <f>+Programska_aktivnost!J165+Sheet1!J165+Sheet2!J165</f>
        <v>0</v>
      </c>
      <c r="K165" s="253">
        <f>+Programska_aktivnost!K165+Sheet1!K165+Sheet2!K165</f>
        <v>0</v>
      </c>
      <c r="L165" s="254">
        <f>+Programska_aktivnost!L165+Sheet1!L165+Sheet2!L165</f>
        <v>0</v>
      </c>
      <c r="M165" s="253">
        <f>+Programska_aktivnost!M165+Sheet1!M165+Sheet2!M165</f>
        <v>0</v>
      </c>
      <c r="N165" s="254">
        <f t="shared" si="11"/>
        <v>0</v>
      </c>
      <c r="O165" s="253">
        <f t="shared" si="11"/>
        <v>0</v>
      </c>
      <c r="P165" s="3"/>
      <c r="Q165" s="3"/>
      <c r="R165" s="3"/>
      <c r="S165" s="3"/>
      <c r="T165" s="3"/>
      <c r="U165" s="3"/>
      <c r="V165" s="112"/>
      <c r="W165" s="112"/>
      <c r="X165" s="112"/>
      <c r="Y165" s="236">
        <f t="shared" si="10"/>
        <v>0</v>
      </c>
      <c r="Z165" s="7"/>
      <c r="AA165" s="7"/>
      <c r="AB165" s="7"/>
      <c r="AC165" s="7"/>
      <c r="AD165" s="7"/>
      <c r="AE165" s="7"/>
      <c r="AF165" s="7"/>
      <c r="AG165" s="7"/>
      <c r="AH165" s="7"/>
    </row>
    <row r="166" spans="1:34" ht="51" hidden="1">
      <c r="A166" s="278">
        <f t="shared" si="9"/>
        <v>119</v>
      </c>
      <c r="B166" s="246">
        <v>912100</v>
      </c>
      <c r="C166" s="279" t="s">
        <v>535</v>
      </c>
      <c r="D166" s="336">
        <f>+Programska_aktivnost!D166+Sheet1!D166+Sheet2!D166</f>
        <v>0</v>
      </c>
      <c r="E166" s="322">
        <f>+Programska_aktivnost!E166+Sheet1!E166+Sheet2!E166</f>
        <v>0</v>
      </c>
      <c r="F166" s="336">
        <f>+Programska_aktivnost!F166+Sheet1!F166+Sheet2!F166</f>
        <v>0</v>
      </c>
      <c r="G166" s="322">
        <f>+Programska_aktivnost!G166+Sheet1!G166+Sheet2!G166</f>
        <v>0</v>
      </c>
      <c r="H166" s="332">
        <f>+Programska_aktivnost!H166+Sheet1!H166+Sheet2!H166</f>
        <v>0</v>
      </c>
      <c r="I166" s="333">
        <f>+Programska_aktivnost!I166+Sheet1!I166+Sheet2!I166</f>
        <v>0</v>
      </c>
      <c r="J166" s="336">
        <f>+Programska_aktivnost!J166+Sheet1!J166+Sheet2!J166</f>
        <v>0</v>
      </c>
      <c r="K166" s="322">
        <f>+Programska_aktivnost!K166+Sheet1!K166+Sheet2!K166</f>
        <v>0</v>
      </c>
      <c r="L166" s="336">
        <f>+Programska_aktivnost!L166+Sheet1!L166+Sheet2!L166</f>
        <v>0</v>
      </c>
      <c r="M166" s="322">
        <f>+Programska_aktivnost!M166+Sheet1!M166+Sheet2!M166</f>
        <v>0</v>
      </c>
      <c r="N166" s="336">
        <f t="shared" si="11"/>
        <v>0</v>
      </c>
      <c r="O166" s="322">
        <f t="shared" si="11"/>
        <v>0</v>
      </c>
      <c r="P166" s="3"/>
      <c r="Q166" s="3"/>
      <c r="R166" s="3"/>
      <c r="S166" s="3"/>
      <c r="T166" s="3"/>
      <c r="U166" s="3"/>
      <c r="V166" s="112"/>
      <c r="W166" s="112"/>
      <c r="X166" s="112"/>
      <c r="Y166" s="236">
        <f t="shared" si="10"/>
        <v>0</v>
      </c>
      <c r="Z166" s="7"/>
      <c r="AA166" s="7"/>
      <c r="AB166" s="7"/>
      <c r="AC166" s="7"/>
      <c r="AD166" s="7"/>
      <c r="AE166" s="7"/>
      <c r="AF166" s="7"/>
      <c r="AG166" s="7"/>
      <c r="AH166" s="7"/>
    </row>
    <row r="167" spans="1:34" ht="33" hidden="1" customHeight="1">
      <c r="A167" s="278">
        <f t="shared" si="9"/>
        <v>120</v>
      </c>
      <c r="B167" s="246">
        <v>912200</v>
      </c>
      <c r="C167" s="279" t="s">
        <v>536</v>
      </c>
      <c r="D167" s="336">
        <f>+Programska_aktivnost!D167+Sheet1!D167+Sheet2!D167</f>
        <v>0</v>
      </c>
      <c r="E167" s="322">
        <f>+Programska_aktivnost!E167+Sheet1!E167+Sheet2!E167</f>
        <v>0</v>
      </c>
      <c r="F167" s="336">
        <f>+Programska_aktivnost!F167+Sheet1!F167+Sheet2!F167</f>
        <v>0</v>
      </c>
      <c r="G167" s="322">
        <f>+Programska_aktivnost!G167+Sheet1!G167+Sheet2!G167</f>
        <v>0</v>
      </c>
      <c r="H167" s="332">
        <f>+Programska_aktivnost!H167+Sheet1!H167+Sheet2!H167</f>
        <v>0</v>
      </c>
      <c r="I167" s="333">
        <f>+Programska_aktivnost!I167+Sheet1!I167+Sheet2!I167</f>
        <v>0</v>
      </c>
      <c r="J167" s="336">
        <f>+Programska_aktivnost!J167+Sheet1!J167+Sheet2!J167</f>
        <v>0</v>
      </c>
      <c r="K167" s="322">
        <f>+Programska_aktivnost!K167+Sheet1!K167+Sheet2!K167</f>
        <v>0</v>
      </c>
      <c r="L167" s="336">
        <f>+Programska_aktivnost!L167+Sheet1!L167+Sheet2!L167</f>
        <v>0</v>
      </c>
      <c r="M167" s="322">
        <f>+Programska_aktivnost!M167+Sheet1!M167+Sheet2!M167</f>
        <v>0</v>
      </c>
      <c r="N167" s="336">
        <f t="shared" si="11"/>
        <v>0</v>
      </c>
      <c r="O167" s="322">
        <f t="shared" si="11"/>
        <v>0</v>
      </c>
      <c r="P167" s="3"/>
      <c r="Q167" s="3"/>
      <c r="R167" s="3"/>
      <c r="S167" s="3"/>
      <c r="T167" s="3"/>
      <c r="U167" s="3"/>
      <c r="V167" s="112"/>
      <c r="W167" s="112"/>
      <c r="X167" s="112"/>
      <c r="Y167" s="236">
        <f t="shared" si="10"/>
        <v>0</v>
      </c>
      <c r="Z167" s="7"/>
      <c r="AA167" s="7"/>
      <c r="AB167" s="7"/>
      <c r="AC167" s="7"/>
      <c r="AD167" s="7"/>
      <c r="AE167" s="7"/>
      <c r="AF167" s="7"/>
      <c r="AG167" s="7"/>
      <c r="AH167" s="7"/>
    </row>
    <row r="168" spans="1:34" ht="33" hidden="1" customHeight="1">
      <c r="A168" s="278">
        <f t="shared" si="9"/>
        <v>121</v>
      </c>
      <c r="B168" s="246">
        <v>912300</v>
      </c>
      <c r="C168" s="279" t="s">
        <v>537</v>
      </c>
      <c r="D168" s="336">
        <f>+Programska_aktivnost!D168+Sheet1!D168+Sheet2!D168</f>
        <v>0</v>
      </c>
      <c r="E168" s="322">
        <f>+Programska_aktivnost!E168+Sheet1!E168+Sheet2!E168</f>
        <v>0</v>
      </c>
      <c r="F168" s="336">
        <f>+Programska_aktivnost!F168+Sheet1!F168+Sheet2!F168</f>
        <v>0</v>
      </c>
      <c r="G168" s="322">
        <f>+Programska_aktivnost!G168+Sheet1!G168+Sheet2!G168</f>
        <v>0</v>
      </c>
      <c r="H168" s="332">
        <f>+Programska_aktivnost!H168+Sheet1!H168+Sheet2!H168</f>
        <v>0</v>
      </c>
      <c r="I168" s="333">
        <f>+Programska_aktivnost!I168+Sheet1!I168+Sheet2!I168</f>
        <v>0</v>
      </c>
      <c r="J168" s="336">
        <f>+Programska_aktivnost!J168+Sheet1!J168+Sheet2!J168</f>
        <v>0</v>
      </c>
      <c r="K168" s="322">
        <f>+Programska_aktivnost!K168+Sheet1!K168+Sheet2!K168</f>
        <v>0</v>
      </c>
      <c r="L168" s="336">
        <f>+Programska_aktivnost!L168+Sheet1!L168+Sheet2!L168</f>
        <v>0</v>
      </c>
      <c r="M168" s="322">
        <f>+Programska_aktivnost!M168+Sheet1!M168+Sheet2!M168</f>
        <v>0</v>
      </c>
      <c r="N168" s="336">
        <f t="shared" si="11"/>
        <v>0</v>
      </c>
      <c r="O168" s="322">
        <f t="shared" si="11"/>
        <v>0</v>
      </c>
      <c r="P168" s="3"/>
      <c r="Q168" s="3"/>
      <c r="R168" s="3"/>
      <c r="S168" s="3"/>
      <c r="T168" s="3"/>
      <c r="U168" s="3"/>
      <c r="V168" s="112"/>
      <c r="W168" s="112"/>
      <c r="X168" s="112"/>
      <c r="Y168" s="236">
        <f t="shared" si="10"/>
        <v>0</v>
      </c>
      <c r="Z168" s="7"/>
      <c r="AA168" s="7"/>
      <c r="AB168" s="7"/>
      <c r="AC168" s="7"/>
      <c r="AD168" s="7"/>
      <c r="AE168" s="7"/>
      <c r="AF168" s="7"/>
      <c r="AG168" s="7"/>
      <c r="AH168" s="7"/>
    </row>
    <row r="169" spans="1:34" ht="33" hidden="1" customHeight="1">
      <c r="A169" s="278">
        <f t="shared" si="9"/>
        <v>122</v>
      </c>
      <c r="B169" s="246">
        <v>912400</v>
      </c>
      <c r="C169" s="279" t="s">
        <v>538</v>
      </c>
      <c r="D169" s="336">
        <f>+Programska_aktivnost!D169+Sheet1!D169+Sheet2!D169</f>
        <v>0</v>
      </c>
      <c r="E169" s="322">
        <f>+Programska_aktivnost!E169+Sheet1!E169+Sheet2!E169</f>
        <v>0</v>
      </c>
      <c r="F169" s="336">
        <f>+Programska_aktivnost!F169+Sheet1!F169+Sheet2!F169</f>
        <v>0</v>
      </c>
      <c r="G169" s="322">
        <f>+Programska_aktivnost!G169+Sheet1!G169+Sheet2!G169</f>
        <v>0</v>
      </c>
      <c r="H169" s="332">
        <f>+Programska_aktivnost!H169+Sheet1!H169+Sheet2!H169</f>
        <v>0</v>
      </c>
      <c r="I169" s="333">
        <f>+Programska_aktivnost!I169+Sheet1!I169+Sheet2!I169</f>
        <v>0</v>
      </c>
      <c r="J169" s="336">
        <f>+Programska_aktivnost!J169+Sheet1!J169+Sheet2!J169</f>
        <v>0</v>
      </c>
      <c r="K169" s="322">
        <f>+Programska_aktivnost!K169+Sheet1!K169+Sheet2!K169</f>
        <v>0</v>
      </c>
      <c r="L169" s="336">
        <f>+Programska_aktivnost!L169+Sheet1!L169+Sheet2!L169</f>
        <v>0</v>
      </c>
      <c r="M169" s="322">
        <f>+Programska_aktivnost!M169+Sheet1!M169+Sheet2!M169</f>
        <v>0</v>
      </c>
      <c r="N169" s="336">
        <f t="shared" si="11"/>
        <v>0</v>
      </c>
      <c r="O169" s="322">
        <f t="shared" si="11"/>
        <v>0</v>
      </c>
      <c r="P169" s="3"/>
      <c r="Q169" s="3"/>
      <c r="R169" s="3"/>
      <c r="S169" s="3"/>
      <c r="T169" s="3"/>
      <c r="U169" s="3"/>
      <c r="V169" s="112"/>
      <c r="W169" s="112"/>
      <c r="X169" s="112"/>
      <c r="Y169" s="236">
        <f t="shared" si="10"/>
        <v>0</v>
      </c>
      <c r="Z169" s="7"/>
      <c r="AA169" s="7"/>
      <c r="AB169" s="7"/>
      <c r="AC169" s="7"/>
      <c r="AD169" s="7"/>
      <c r="AE169" s="7"/>
      <c r="AF169" s="7"/>
      <c r="AG169" s="7"/>
      <c r="AH169" s="7"/>
    </row>
    <row r="170" spans="1:34" ht="33" hidden="1" customHeight="1">
      <c r="A170" s="278">
        <f t="shared" si="9"/>
        <v>123</v>
      </c>
      <c r="B170" s="246">
        <v>912500</v>
      </c>
      <c r="C170" s="279" t="s">
        <v>539</v>
      </c>
      <c r="D170" s="336">
        <f>+Programska_aktivnost!D170+Sheet1!D170+Sheet2!D170</f>
        <v>0</v>
      </c>
      <c r="E170" s="322">
        <f>+Programska_aktivnost!E170+Sheet1!E170+Sheet2!E170</f>
        <v>0</v>
      </c>
      <c r="F170" s="336">
        <f>+Programska_aktivnost!F170+Sheet1!F170+Sheet2!F170</f>
        <v>0</v>
      </c>
      <c r="G170" s="322">
        <f>+Programska_aktivnost!G170+Sheet1!G170+Sheet2!G170</f>
        <v>0</v>
      </c>
      <c r="H170" s="332">
        <f>+Programska_aktivnost!H170+Sheet1!H170+Sheet2!H170</f>
        <v>0</v>
      </c>
      <c r="I170" s="333">
        <f>+Programska_aktivnost!I170+Sheet1!I170+Sheet2!I170</f>
        <v>0</v>
      </c>
      <c r="J170" s="336">
        <f>+Programska_aktivnost!J170+Sheet1!J170+Sheet2!J170</f>
        <v>0</v>
      </c>
      <c r="K170" s="322">
        <f>+Programska_aktivnost!K170+Sheet1!K170+Sheet2!K170</f>
        <v>0</v>
      </c>
      <c r="L170" s="336">
        <f>+Programska_aktivnost!L170+Sheet1!L170+Sheet2!L170</f>
        <v>0</v>
      </c>
      <c r="M170" s="322">
        <f>+Programska_aktivnost!M170+Sheet1!M170+Sheet2!M170</f>
        <v>0</v>
      </c>
      <c r="N170" s="336">
        <f t="shared" si="11"/>
        <v>0</v>
      </c>
      <c r="O170" s="322">
        <f t="shared" si="11"/>
        <v>0</v>
      </c>
      <c r="P170" s="3"/>
      <c r="Q170" s="3"/>
      <c r="R170" s="3"/>
      <c r="S170" s="3"/>
      <c r="T170" s="3"/>
      <c r="U170" s="3"/>
      <c r="V170" s="112"/>
      <c r="W170" s="112"/>
      <c r="X170" s="112"/>
      <c r="Y170" s="236">
        <f t="shared" si="10"/>
        <v>0</v>
      </c>
      <c r="Z170" s="7"/>
      <c r="AA170" s="7"/>
      <c r="AB170" s="7"/>
      <c r="AC170" s="7"/>
      <c r="AD170" s="7"/>
      <c r="AE170" s="7"/>
      <c r="AF170" s="7"/>
      <c r="AG170" s="7"/>
      <c r="AH170" s="7"/>
    </row>
    <row r="171" spans="1:34" ht="33" hidden="1" customHeight="1">
      <c r="A171" s="278">
        <f t="shared" si="9"/>
        <v>124</v>
      </c>
      <c r="B171" s="246">
        <v>912600</v>
      </c>
      <c r="C171" s="279" t="s">
        <v>5</v>
      </c>
      <c r="D171" s="336">
        <f>+Programska_aktivnost!D171+Sheet1!D171+Sheet2!D171</f>
        <v>0</v>
      </c>
      <c r="E171" s="322">
        <f>+Programska_aktivnost!E171+Sheet1!E171+Sheet2!E171</f>
        <v>0</v>
      </c>
      <c r="F171" s="336">
        <f>+Programska_aktivnost!F171+Sheet1!F171+Sheet2!F171</f>
        <v>0</v>
      </c>
      <c r="G171" s="322">
        <f>+Programska_aktivnost!G171+Sheet1!G171+Sheet2!G171</f>
        <v>0</v>
      </c>
      <c r="H171" s="332">
        <f>+Programska_aktivnost!H171+Sheet1!H171+Sheet2!H171</f>
        <v>0</v>
      </c>
      <c r="I171" s="333">
        <f>+Programska_aktivnost!I171+Sheet1!I171+Sheet2!I171</f>
        <v>0</v>
      </c>
      <c r="J171" s="336">
        <f>+Programska_aktivnost!J171+Sheet1!J171+Sheet2!J171</f>
        <v>0</v>
      </c>
      <c r="K171" s="322">
        <f>+Programska_aktivnost!K171+Sheet1!K171+Sheet2!K171</f>
        <v>0</v>
      </c>
      <c r="L171" s="336">
        <f>+Programska_aktivnost!L171+Sheet1!L171+Sheet2!L171</f>
        <v>0</v>
      </c>
      <c r="M171" s="322">
        <f>+Programska_aktivnost!M171+Sheet1!M171+Sheet2!M171</f>
        <v>0</v>
      </c>
      <c r="N171" s="336">
        <f t="shared" si="11"/>
        <v>0</v>
      </c>
      <c r="O171" s="322">
        <f t="shared" si="11"/>
        <v>0</v>
      </c>
      <c r="P171" s="3"/>
      <c r="Q171" s="3"/>
      <c r="R171" s="3"/>
      <c r="S171" s="3"/>
      <c r="T171" s="3"/>
      <c r="U171" s="3"/>
      <c r="V171" s="112"/>
      <c r="W171" s="112"/>
      <c r="X171" s="112"/>
      <c r="Y171" s="236">
        <f t="shared" si="10"/>
        <v>0</v>
      </c>
      <c r="Z171" s="7"/>
      <c r="AA171" s="7"/>
      <c r="AB171" s="7"/>
      <c r="AC171" s="7"/>
      <c r="AD171" s="7"/>
      <c r="AE171" s="7"/>
      <c r="AF171" s="7"/>
      <c r="AG171" s="7"/>
      <c r="AH171" s="7"/>
    </row>
    <row r="172" spans="1:34" ht="33" hidden="1" customHeight="1">
      <c r="A172" s="278">
        <f t="shared" si="9"/>
        <v>125</v>
      </c>
      <c r="B172" s="246">
        <v>912900</v>
      </c>
      <c r="C172" s="279" t="s">
        <v>806</v>
      </c>
      <c r="D172" s="336">
        <f>+Programska_aktivnost!D172+Sheet1!D172+Sheet2!D172</f>
        <v>0</v>
      </c>
      <c r="E172" s="322">
        <f>+Programska_aktivnost!E172+Sheet1!E172+Sheet2!E172</f>
        <v>0</v>
      </c>
      <c r="F172" s="336">
        <f>+Programska_aktivnost!F172+Sheet1!F172+Sheet2!F172</f>
        <v>0</v>
      </c>
      <c r="G172" s="322">
        <f>+Programska_aktivnost!G172+Sheet1!G172+Sheet2!G172</f>
        <v>0</v>
      </c>
      <c r="H172" s="332">
        <f>+Programska_aktivnost!H172+Sheet1!H172+Sheet2!H172</f>
        <v>0</v>
      </c>
      <c r="I172" s="333">
        <f>+Programska_aktivnost!I172+Sheet1!I172+Sheet2!I172</f>
        <v>0</v>
      </c>
      <c r="J172" s="336">
        <f>+Programska_aktivnost!J172+Sheet1!J172+Sheet2!J172</f>
        <v>0</v>
      </c>
      <c r="K172" s="322">
        <f>+Programska_aktivnost!K172+Sheet1!K172+Sheet2!K172</f>
        <v>0</v>
      </c>
      <c r="L172" s="336">
        <f>+Programska_aktivnost!L172+Sheet1!L172+Sheet2!L172</f>
        <v>0</v>
      </c>
      <c r="M172" s="322">
        <f>+Programska_aktivnost!M172+Sheet1!M172+Sheet2!M172</f>
        <v>0</v>
      </c>
      <c r="N172" s="336">
        <f t="shared" si="11"/>
        <v>0</v>
      </c>
      <c r="O172" s="322">
        <f t="shared" si="11"/>
        <v>0</v>
      </c>
      <c r="P172" s="3"/>
      <c r="Q172" s="3"/>
      <c r="R172" s="3"/>
      <c r="S172" s="3"/>
      <c r="T172" s="3"/>
      <c r="U172" s="3"/>
      <c r="V172" s="112"/>
      <c r="W172" s="112"/>
      <c r="X172" s="112"/>
      <c r="Y172" s="236">
        <f t="shared" si="10"/>
        <v>0</v>
      </c>
      <c r="Z172" s="7"/>
      <c r="AA172" s="7"/>
      <c r="AB172" s="7"/>
      <c r="AC172" s="7"/>
      <c r="AD172" s="7"/>
      <c r="AE172" s="7"/>
      <c r="AF172" s="7"/>
      <c r="AG172" s="7"/>
      <c r="AH172" s="7"/>
    </row>
    <row r="173" spans="1:34" ht="33" hidden="1" customHeight="1">
      <c r="A173" s="276">
        <f t="shared" si="9"/>
        <v>126</v>
      </c>
      <c r="B173" s="245">
        <v>920000</v>
      </c>
      <c r="C173" s="277" t="s">
        <v>117</v>
      </c>
      <c r="D173" s="254">
        <f>+Programska_aktivnost!D173+Sheet1!D173+Sheet2!D173</f>
        <v>0</v>
      </c>
      <c r="E173" s="253">
        <f>+Programska_aktivnost!E173+Sheet1!E173+Sheet2!E173</f>
        <v>0</v>
      </c>
      <c r="F173" s="254">
        <f>+Programska_aktivnost!F173+Sheet1!F173+Sheet2!F173</f>
        <v>0</v>
      </c>
      <c r="G173" s="253">
        <f>+Programska_aktivnost!G173+Sheet1!G173+Sheet2!G173</f>
        <v>0</v>
      </c>
      <c r="H173" s="252">
        <f>+Programska_aktivnost!H173+Sheet1!H173+Sheet2!H173</f>
        <v>0</v>
      </c>
      <c r="I173" s="253">
        <f>+Programska_aktivnost!I173+Sheet1!I173+Sheet2!I173</f>
        <v>0</v>
      </c>
      <c r="J173" s="254">
        <f>+Programska_aktivnost!J173+Sheet1!J173+Sheet2!J173</f>
        <v>0</v>
      </c>
      <c r="K173" s="253">
        <f>+Programska_aktivnost!K173+Sheet1!K173+Sheet2!K173</f>
        <v>0</v>
      </c>
      <c r="L173" s="254">
        <f>+Programska_aktivnost!L173+Sheet1!L173+Sheet2!L173</f>
        <v>0</v>
      </c>
      <c r="M173" s="253">
        <f>+Programska_aktivnost!M173+Sheet1!M173+Sheet2!M173</f>
        <v>0</v>
      </c>
      <c r="N173" s="254">
        <f t="shared" si="11"/>
        <v>0</v>
      </c>
      <c r="O173" s="253">
        <f t="shared" si="11"/>
        <v>0</v>
      </c>
      <c r="P173" s="3"/>
      <c r="Q173" s="3"/>
      <c r="R173" s="3"/>
      <c r="S173" s="3"/>
      <c r="T173" s="3"/>
      <c r="U173" s="3"/>
      <c r="V173" s="112"/>
      <c r="W173" s="112"/>
      <c r="X173" s="112"/>
      <c r="Y173" s="236">
        <f t="shared" si="10"/>
        <v>0</v>
      </c>
      <c r="Z173" s="7"/>
      <c r="AA173" s="7"/>
      <c r="AB173" s="7"/>
      <c r="AC173" s="7"/>
      <c r="AD173" s="7"/>
      <c r="AE173" s="7"/>
      <c r="AF173" s="7"/>
      <c r="AG173" s="7"/>
      <c r="AH173" s="7"/>
    </row>
    <row r="174" spans="1:34" ht="38.25" hidden="1">
      <c r="A174" s="276">
        <f t="shared" si="9"/>
        <v>127</v>
      </c>
      <c r="B174" s="245">
        <v>921000</v>
      </c>
      <c r="C174" s="277" t="s">
        <v>118</v>
      </c>
      <c r="D174" s="254">
        <f>+Programska_aktivnost!D174+Sheet1!D174+Sheet2!D174</f>
        <v>0</v>
      </c>
      <c r="E174" s="253">
        <f>+Programska_aktivnost!E174+Sheet1!E174+Sheet2!E174</f>
        <v>0</v>
      </c>
      <c r="F174" s="254">
        <f>+Programska_aktivnost!F174+Sheet1!F174+Sheet2!F174</f>
        <v>0</v>
      </c>
      <c r="G174" s="253">
        <f>+Programska_aktivnost!G174+Sheet1!G174+Sheet2!G174</f>
        <v>0</v>
      </c>
      <c r="H174" s="252">
        <f>+Programska_aktivnost!H174+Sheet1!H174+Sheet2!H174</f>
        <v>0</v>
      </c>
      <c r="I174" s="253">
        <f>+Programska_aktivnost!I174+Sheet1!I174+Sheet2!I174</f>
        <v>0</v>
      </c>
      <c r="J174" s="254">
        <f>+Programska_aktivnost!J174+Sheet1!J174+Sheet2!J174</f>
        <v>0</v>
      </c>
      <c r="K174" s="253">
        <f>+Programska_aktivnost!K174+Sheet1!K174+Sheet2!K174</f>
        <v>0</v>
      </c>
      <c r="L174" s="254">
        <f>+Programska_aktivnost!L174+Sheet1!L174+Sheet2!L174</f>
        <v>0</v>
      </c>
      <c r="M174" s="253">
        <f>+Programska_aktivnost!M174+Sheet1!M174+Sheet2!M174</f>
        <v>0</v>
      </c>
      <c r="N174" s="254">
        <f t="shared" si="11"/>
        <v>0</v>
      </c>
      <c r="O174" s="253">
        <f t="shared" si="11"/>
        <v>0</v>
      </c>
      <c r="V174" s="16"/>
      <c r="W174" s="16"/>
      <c r="X174" s="342"/>
      <c r="Y174" s="236">
        <f t="shared" si="10"/>
        <v>0</v>
      </c>
      <c r="Z174" s="7"/>
      <c r="AA174" s="7"/>
      <c r="AB174" s="7"/>
      <c r="AC174" s="7"/>
      <c r="AD174" s="7"/>
      <c r="AE174" s="7"/>
      <c r="AF174" s="7"/>
      <c r="AG174" s="7"/>
      <c r="AH174" s="7"/>
    </row>
    <row r="175" spans="1:34" ht="38.25" hidden="1">
      <c r="A175" s="278">
        <f t="shared" si="9"/>
        <v>128</v>
      </c>
      <c r="B175" s="246">
        <v>921100</v>
      </c>
      <c r="C175" s="279" t="s">
        <v>6</v>
      </c>
      <c r="D175" s="336">
        <f>+Programska_aktivnost!D175+Sheet1!D175+Sheet2!D175</f>
        <v>0</v>
      </c>
      <c r="E175" s="322">
        <f>+Programska_aktivnost!E175+Sheet1!E175+Sheet2!E175</f>
        <v>0</v>
      </c>
      <c r="F175" s="336">
        <f>+Programska_aktivnost!F175+Sheet1!F175+Sheet2!F175</f>
        <v>0</v>
      </c>
      <c r="G175" s="322">
        <f>+Programska_aktivnost!G175+Sheet1!G175+Sheet2!G175</f>
        <v>0</v>
      </c>
      <c r="H175" s="332">
        <f>+Programska_aktivnost!H175+Sheet1!H175+Sheet2!H175</f>
        <v>0</v>
      </c>
      <c r="I175" s="333">
        <f>+Programska_aktivnost!I175+Sheet1!I175+Sheet2!I175</f>
        <v>0</v>
      </c>
      <c r="J175" s="336">
        <f>+Programska_aktivnost!J175+Sheet1!J175+Sheet2!J175</f>
        <v>0</v>
      </c>
      <c r="K175" s="322">
        <f>+Programska_aktivnost!K175+Sheet1!K175+Sheet2!K175</f>
        <v>0</v>
      </c>
      <c r="L175" s="336">
        <f>+Programska_aktivnost!L175+Sheet1!L175+Sheet2!L175</f>
        <v>0</v>
      </c>
      <c r="M175" s="322">
        <f>+Programska_aktivnost!M175+Sheet1!M175+Sheet2!M175</f>
        <v>0</v>
      </c>
      <c r="N175" s="336">
        <f t="shared" si="11"/>
        <v>0</v>
      </c>
      <c r="O175" s="322">
        <f t="shared" si="11"/>
        <v>0</v>
      </c>
      <c r="V175" s="16"/>
      <c r="W175" s="16"/>
      <c r="X175" s="342"/>
      <c r="Y175" s="236">
        <f t="shared" si="10"/>
        <v>0</v>
      </c>
      <c r="Z175" s="7"/>
      <c r="AA175" s="7"/>
      <c r="AB175" s="7"/>
      <c r="AC175" s="7"/>
      <c r="AD175" s="7"/>
      <c r="AE175" s="7"/>
      <c r="AF175" s="7"/>
      <c r="AG175" s="7"/>
      <c r="AH175" s="7"/>
    </row>
    <row r="176" spans="1:34" ht="25.5" hidden="1">
      <c r="A176" s="278">
        <f t="shared" si="9"/>
        <v>129</v>
      </c>
      <c r="B176" s="246">
        <v>921200</v>
      </c>
      <c r="C176" s="279" t="s">
        <v>7</v>
      </c>
      <c r="D176" s="336">
        <f>+Programska_aktivnost!D176+Sheet1!D176+Sheet2!D176</f>
        <v>0</v>
      </c>
      <c r="E176" s="322">
        <f>+Programska_aktivnost!E176+Sheet1!E176+Sheet2!E176</f>
        <v>0</v>
      </c>
      <c r="F176" s="336">
        <f>+Programska_aktivnost!F176+Sheet1!F176+Sheet2!F176</f>
        <v>0</v>
      </c>
      <c r="G176" s="322">
        <f>+Programska_aktivnost!G176+Sheet1!G176+Sheet2!G176</f>
        <v>0</v>
      </c>
      <c r="H176" s="332">
        <f>+Programska_aktivnost!H176+Sheet1!H176+Sheet2!H176</f>
        <v>0</v>
      </c>
      <c r="I176" s="333">
        <f>+Programska_aktivnost!I176+Sheet1!I176+Sheet2!I176</f>
        <v>0</v>
      </c>
      <c r="J176" s="336">
        <f>+Programska_aktivnost!J176+Sheet1!J176+Sheet2!J176</f>
        <v>0</v>
      </c>
      <c r="K176" s="322">
        <f>+Programska_aktivnost!K176+Sheet1!K176+Sheet2!K176</f>
        <v>0</v>
      </c>
      <c r="L176" s="336">
        <f>+Programska_aktivnost!L176+Sheet1!L176+Sheet2!L176</f>
        <v>0</v>
      </c>
      <c r="M176" s="322">
        <f>+Programska_aktivnost!M176+Sheet1!M176+Sheet2!M176</f>
        <v>0</v>
      </c>
      <c r="N176" s="336">
        <f t="shared" si="11"/>
        <v>0</v>
      </c>
      <c r="O176" s="322">
        <f t="shared" si="11"/>
        <v>0</v>
      </c>
      <c r="V176" s="16"/>
      <c r="W176" s="16"/>
      <c r="X176" s="342"/>
      <c r="Y176" s="236">
        <f t="shared" si="10"/>
        <v>0</v>
      </c>
      <c r="Z176" s="7"/>
      <c r="AA176" s="7"/>
      <c r="AB176" s="7"/>
      <c r="AC176" s="7"/>
      <c r="AD176" s="7"/>
      <c r="AE176" s="7"/>
      <c r="AF176" s="7"/>
      <c r="AG176" s="7"/>
      <c r="AH176" s="7"/>
    </row>
    <row r="177" spans="1:34" ht="38.25" hidden="1">
      <c r="A177" s="278">
        <f t="shared" si="9"/>
        <v>130</v>
      </c>
      <c r="B177" s="246">
        <v>921300</v>
      </c>
      <c r="C177" s="279" t="s">
        <v>8</v>
      </c>
      <c r="D177" s="336">
        <f>+Programska_aktivnost!D177+Sheet1!D177+Sheet2!D177</f>
        <v>0</v>
      </c>
      <c r="E177" s="322">
        <f>+Programska_aktivnost!E177+Sheet1!E177+Sheet2!E177</f>
        <v>0</v>
      </c>
      <c r="F177" s="336">
        <f>+Programska_aktivnost!F177+Sheet1!F177+Sheet2!F177</f>
        <v>0</v>
      </c>
      <c r="G177" s="322">
        <f>+Programska_aktivnost!G177+Sheet1!G177+Sheet2!G177</f>
        <v>0</v>
      </c>
      <c r="H177" s="332">
        <f>+Programska_aktivnost!H177+Sheet1!H177+Sheet2!H177</f>
        <v>0</v>
      </c>
      <c r="I177" s="333">
        <f>+Programska_aktivnost!I177+Sheet1!I177+Sheet2!I177</f>
        <v>0</v>
      </c>
      <c r="J177" s="336">
        <f>+Programska_aktivnost!J177+Sheet1!J177+Sheet2!J177</f>
        <v>0</v>
      </c>
      <c r="K177" s="322">
        <f>+Programska_aktivnost!K177+Sheet1!K177+Sheet2!K177</f>
        <v>0</v>
      </c>
      <c r="L177" s="336">
        <f>+Programska_aktivnost!L177+Sheet1!L177+Sheet2!L177</f>
        <v>0</v>
      </c>
      <c r="M177" s="322">
        <f>+Programska_aktivnost!M177+Sheet1!M177+Sheet2!M177</f>
        <v>0</v>
      </c>
      <c r="N177" s="336">
        <f t="shared" si="11"/>
        <v>0</v>
      </c>
      <c r="O177" s="322">
        <f t="shared" si="11"/>
        <v>0</v>
      </c>
      <c r="V177" s="16"/>
      <c r="W177" s="16"/>
      <c r="X177" s="342"/>
      <c r="Y177" s="236">
        <f t="shared" si="10"/>
        <v>0</v>
      </c>
      <c r="Z177" s="7"/>
      <c r="AA177" s="7"/>
      <c r="AB177" s="7"/>
      <c r="AC177" s="7"/>
      <c r="AD177" s="7"/>
      <c r="AE177" s="7"/>
      <c r="AF177" s="7"/>
      <c r="AG177" s="7"/>
      <c r="AH177" s="7"/>
    </row>
    <row r="178" spans="1:34" ht="25.5" hidden="1">
      <c r="A178" s="278">
        <f t="shared" si="9"/>
        <v>131</v>
      </c>
      <c r="B178" s="246">
        <v>921400</v>
      </c>
      <c r="C178" s="279" t="s">
        <v>548</v>
      </c>
      <c r="D178" s="336">
        <f>+Programska_aktivnost!D178+Sheet1!D178+Sheet2!D178</f>
        <v>0</v>
      </c>
      <c r="E178" s="322">
        <f>+Programska_aktivnost!E178+Sheet1!E178+Sheet2!E178</f>
        <v>0</v>
      </c>
      <c r="F178" s="336">
        <f>+Programska_aktivnost!F178+Sheet1!F178+Sheet2!F178</f>
        <v>0</v>
      </c>
      <c r="G178" s="322">
        <f>+Programska_aktivnost!G178+Sheet1!G178+Sheet2!G178</f>
        <v>0</v>
      </c>
      <c r="H178" s="332">
        <f>+Programska_aktivnost!H178+Sheet1!H178+Sheet2!H178</f>
        <v>0</v>
      </c>
      <c r="I178" s="333">
        <f>+Programska_aktivnost!I178+Sheet1!I178+Sheet2!I178</f>
        <v>0</v>
      </c>
      <c r="J178" s="336">
        <f>+Programska_aktivnost!J178+Sheet1!J178+Sheet2!J178</f>
        <v>0</v>
      </c>
      <c r="K178" s="322">
        <f>+Programska_aktivnost!K178+Sheet1!K178+Sheet2!K178</f>
        <v>0</v>
      </c>
      <c r="L178" s="336">
        <f>+Programska_aktivnost!L178+Sheet1!L178+Sheet2!L178</f>
        <v>0</v>
      </c>
      <c r="M178" s="322">
        <f>+Programska_aktivnost!M178+Sheet1!M178+Sheet2!M178</f>
        <v>0</v>
      </c>
      <c r="N178" s="336">
        <f t="shared" si="11"/>
        <v>0</v>
      </c>
      <c r="O178" s="322">
        <f t="shared" si="11"/>
        <v>0</v>
      </c>
      <c r="V178" s="16"/>
      <c r="W178" s="16"/>
      <c r="X178" s="342"/>
      <c r="Y178" s="236">
        <f t="shared" si="10"/>
        <v>0</v>
      </c>
      <c r="Z178" s="7"/>
      <c r="AA178" s="7"/>
      <c r="AB178" s="7"/>
      <c r="AC178" s="7"/>
      <c r="AD178" s="7"/>
      <c r="AE178" s="8"/>
      <c r="AF178" s="7"/>
      <c r="AG178" s="7"/>
      <c r="AH178" s="7"/>
    </row>
    <row r="179" spans="1:34" ht="38.25" hidden="1">
      <c r="A179" s="278">
        <f t="shared" si="9"/>
        <v>132</v>
      </c>
      <c r="B179" s="246">
        <v>921500</v>
      </c>
      <c r="C179" s="279" t="s">
        <v>9</v>
      </c>
      <c r="D179" s="336">
        <f>+Programska_aktivnost!D179+Sheet1!D179+Sheet2!D179</f>
        <v>0</v>
      </c>
      <c r="E179" s="322">
        <f>+Programska_aktivnost!E179+Sheet1!E179+Sheet2!E179</f>
        <v>0</v>
      </c>
      <c r="F179" s="336">
        <f>+Programska_aktivnost!F179+Sheet1!F179+Sheet2!F179</f>
        <v>0</v>
      </c>
      <c r="G179" s="322">
        <f>+Programska_aktivnost!G179+Sheet1!G179+Sheet2!G179</f>
        <v>0</v>
      </c>
      <c r="H179" s="332">
        <f>+Programska_aktivnost!H179+Sheet1!H179+Sheet2!H179</f>
        <v>0</v>
      </c>
      <c r="I179" s="333">
        <f>+Programska_aktivnost!I179+Sheet1!I179+Sheet2!I179</f>
        <v>0</v>
      </c>
      <c r="J179" s="336">
        <f>+Programska_aktivnost!J179+Sheet1!J179+Sheet2!J179</f>
        <v>0</v>
      </c>
      <c r="K179" s="322">
        <f>+Programska_aktivnost!K179+Sheet1!K179+Sheet2!K179</f>
        <v>0</v>
      </c>
      <c r="L179" s="336">
        <f>+Programska_aktivnost!L179+Sheet1!L179+Sheet2!L179</f>
        <v>0</v>
      </c>
      <c r="M179" s="322">
        <f>+Programska_aktivnost!M179+Sheet1!M179+Sheet2!M179</f>
        <v>0</v>
      </c>
      <c r="N179" s="336">
        <f t="shared" si="11"/>
        <v>0</v>
      </c>
      <c r="O179" s="322">
        <f t="shared" si="11"/>
        <v>0</v>
      </c>
      <c r="V179" s="16"/>
      <c r="W179" s="16"/>
      <c r="X179" s="342"/>
      <c r="Y179" s="236">
        <f t="shared" si="10"/>
        <v>0</v>
      </c>
      <c r="Z179" s="7"/>
      <c r="AA179" s="7"/>
      <c r="AB179" s="7"/>
      <c r="AC179" s="7"/>
      <c r="AD179" s="7"/>
      <c r="AE179" s="7"/>
      <c r="AF179" s="7"/>
      <c r="AG179" s="7"/>
      <c r="AH179" s="7"/>
    </row>
    <row r="180" spans="1:34" ht="38.25" hidden="1">
      <c r="A180" s="278">
        <f t="shared" si="9"/>
        <v>133</v>
      </c>
      <c r="B180" s="246">
        <v>921600</v>
      </c>
      <c r="C180" s="279" t="s">
        <v>549</v>
      </c>
      <c r="D180" s="336">
        <f>+Programska_aktivnost!D180+Sheet1!D180+Sheet2!D180</f>
        <v>0</v>
      </c>
      <c r="E180" s="322">
        <f>+Programska_aktivnost!E180+Sheet1!E180+Sheet2!E180</f>
        <v>0</v>
      </c>
      <c r="F180" s="336">
        <f>+Programska_aktivnost!F180+Sheet1!F180+Sheet2!F180</f>
        <v>0</v>
      </c>
      <c r="G180" s="322">
        <f>+Programska_aktivnost!G180+Sheet1!G180+Sheet2!G180</f>
        <v>0</v>
      </c>
      <c r="H180" s="332">
        <f>+Programska_aktivnost!H180+Sheet1!H180+Sheet2!H180</f>
        <v>0</v>
      </c>
      <c r="I180" s="333">
        <f>+Programska_aktivnost!I180+Sheet1!I180+Sheet2!I180</f>
        <v>0</v>
      </c>
      <c r="J180" s="336">
        <f>+Programska_aktivnost!J180+Sheet1!J180+Sheet2!J180</f>
        <v>0</v>
      </c>
      <c r="K180" s="322">
        <f>+Programska_aktivnost!K180+Sheet1!K180+Sheet2!K180</f>
        <v>0</v>
      </c>
      <c r="L180" s="336">
        <f>+Programska_aktivnost!L180+Sheet1!L180+Sheet2!L180</f>
        <v>0</v>
      </c>
      <c r="M180" s="322">
        <f>+Programska_aktivnost!M180+Sheet1!M180+Sheet2!M180</f>
        <v>0</v>
      </c>
      <c r="N180" s="336">
        <f t="shared" si="11"/>
        <v>0</v>
      </c>
      <c r="O180" s="322">
        <f t="shared" si="11"/>
        <v>0</v>
      </c>
      <c r="V180" s="16"/>
      <c r="W180" s="16"/>
      <c r="X180" s="342"/>
      <c r="Y180" s="236">
        <f t="shared" si="10"/>
        <v>0</v>
      </c>
      <c r="Z180" s="7"/>
      <c r="AA180" s="7"/>
      <c r="AB180" s="7"/>
      <c r="AC180" s="7"/>
      <c r="AD180" s="7"/>
      <c r="AE180" s="7"/>
      <c r="AF180" s="7"/>
      <c r="AG180" s="7"/>
      <c r="AH180" s="7"/>
    </row>
    <row r="181" spans="1:34" ht="38.25" hidden="1">
      <c r="A181" s="278">
        <f t="shared" si="9"/>
        <v>134</v>
      </c>
      <c r="B181" s="246">
        <v>921700</v>
      </c>
      <c r="C181" s="279" t="s">
        <v>540</v>
      </c>
      <c r="D181" s="336">
        <f>+Programska_aktivnost!D181+Sheet1!D181+Sheet2!D181</f>
        <v>0</v>
      </c>
      <c r="E181" s="322">
        <f>+Programska_aktivnost!E181+Sheet1!E181+Sheet2!E181</f>
        <v>0</v>
      </c>
      <c r="F181" s="336">
        <f>+Programska_aktivnost!F181+Sheet1!F181+Sheet2!F181</f>
        <v>0</v>
      </c>
      <c r="G181" s="322">
        <f>+Programska_aktivnost!G181+Sheet1!G181+Sheet2!G181</f>
        <v>0</v>
      </c>
      <c r="H181" s="332">
        <f>+Programska_aktivnost!H181+Sheet1!H181+Sheet2!H181</f>
        <v>0</v>
      </c>
      <c r="I181" s="333">
        <f>+Programska_aktivnost!I181+Sheet1!I181+Sheet2!I181</f>
        <v>0</v>
      </c>
      <c r="J181" s="336">
        <f>+Programska_aktivnost!J181+Sheet1!J181+Sheet2!J181</f>
        <v>0</v>
      </c>
      <c r="K181" s="322">
        <f>+Programska_aktivnost!K181+Sheet1!K181+Sheet2!K181</f>
        <v>0</v>
      </c>
      <c r="L181" s="336">
        <f>+Programska_aktivnost!L181+Sheet1!L181+Sheet2!L181</f>
        <v>0</v>
      </c>
      <c r="M181" s="322">
        <f>+Programska_aktivnost!M181+Sheet1!M181+Sheet2!M181</f>
        <v>0</v>
      </c>
      <c r="N181" s="336">
        <f t="shared" si="11"/>
        <v>0</v>
      </c>
      <c r="O181" s="322">
        <f t="shared" si="11"/>
        <v>0</v>
      </c>
      <c r="V181" s="16"/>
      <c r="W181" s="16"/>
      <c r="X181" s="342"/>
      <c r="Y181" s="236">
        <f t="shared" si="10"/>
        <v>0</v>
      </c>
      <c r="Z181" s="7"/>
      <c r="AA181" s="7"/>
      <c r="AB181" s="7"/>
      <c r="AC181" s="7"/>
      <c r="AD181" s="7"/>
      <c r="AE181" s="7"/>
      <c r="AF181" s="7"/>
      <c r="AG181" s="7"/>
      <c r="AH181" s="7"/>
    </row>
    <row r="182" spans="1:34" ht="38.25" hidden="1">
      <c r="A182" s="278">
        <f t="shared" si="9"/>
        <v>135</v>
      </c>
      <c r="B182" s="246">
        <v>921800</v>
      </c>
      <c r="C182" s="279" t="s">
        <v>550</v>
      </c>
      <c r="D182" s="336">
        <f>+Programska_aktivnost!D182+Sheet1!D182+Sheet2!D182</f>
        <v>0</v>
      </c>
      <c r="E182" s="322">
        <f>+Programska_aktivnost!E182+Sheet1!E182+Sheet2!E182</f>
        <v>0</v>
      </c>
      <c r="F182" s="336">
        <f>+Programska_aktivnost!F182+Sheet1!F182+Sheet2!F182</f>
        <v>0</v>
      </c>
      <c r="G182" s="322">
        <f>+Programska_aktivnost!G182+Sheet1!G182+Sheet2!G182</f>
        <v>0</v>
      </c>
      <c r="H182" s="332">
        <f>+Programska_aktivnost!H182+Sheet1!H182+Sheet2!H182</f>
        <v>0</v>
      </c>
      <c r="I182" s="333">
        <f>+Programska_aktivnost!I182+Sheet1!I182+Sheet2!I182</f>
        <v>0</v>
      </c>
      <c r="J182" s="336">
        <f>+Programska_aktivnost!J182+Sheet1!J182+Sheet2!J182</f>
        <v>0</v>
      </c>
      <c r="K182" s="322">
        <f>+Programska_aktivnost!K182+Sheet1!K182+Sheet2!K182</f>
        <v>0</v>
      </c>
      <c r="L182" s="336">
        <f>+Programska_aktivnost!L182+Sheet1!L182+Sheet2!L182</f>
        <v>0</v>
      </c>
      <c r="M182" s="322">
        <f>+Programska_aktivnost!M182+Sheet1!M182+Sheet2!M182</f>
        <v>0</v>
      </c>
      <c r="N182" s="336">
        <f t="shared" si="11"/>
        <v>0</v>
      </c>
      <c r="O182" s="322">
        <f t="shared" si="11"/>
        <v>0</v>
      </c>
      <c r="V182" s="16"/>
      <c r="W182" s="16"/>
      <c r="X182" s="342"/>
      <c r="Y182" s="236">
        <f t="shared" si="10"/>
        <v>0</v>
      </c>
      <c r="Z182" s="7"/>
      <c r="AA182" s="7"/>
      <c r="AB182" s="7"/>
      <c r="AC182" s="7"/>
      <c r="AD182" s="7"/>
      <c r="AE182" s="8"/>
      <c r="AF182" s="7"/>
      <c r="AG182" s="7"/>
      <c r="AH182" s="7"/>
    </row>
    <row r="183" spans="1:34" ht="32.25" hidden="1" customHeight="1">
      <c r="A183" s="283">
        <f t="shared" si="9"/>
        <v>136</v>
      </c>
      <c r="B183" s="248">
        <v>921900</v>
      </c>
      <c r="C183" s="284" t="s">
        <v>290</v>
      </c>
      <c r="D183" s="336">
        <f>+Programska_aktivnost!D183+Sheet1!D183+Sheet2!D183</f>
        <v>0</v>
      </c>
      <c r="E183" s="322">
        <f>+Programska_aktivnost!E183+Sheet1!E183+Sheet2!E183</f>
        <v>0</v>
      </c>
      <c r="F183" s="336">
        <f>+Programska_aktivnost!F183+Sheet1!F183+Sheet2!F183</f>
        <v>0</v>
      </c>
      <c r="G183" s="322">
        <f>+Programska_aktivnost!G183+Sheet1!G183+Sheet2!G183</f>
        <v>0</v>
      </c>
      <c r="H183" s="332">
        <f>+Programska_aktivnost!H183+Sheet1!H183+Sheet2!H183</f>
        <v>0</v>
      </c>
      <c r="I183" s="333">
        <f>+Programska_aktivnost!I183+Sheet1!I183+Sheet2!I183</f>
        <v>0</v>
      </c>
      <c r="J183" s="336">
        <f>+Programska_aktivnost!J183+Sheet1!J183+Sheet2!J183</f>
        <v>0</v>
      </c>
      <c r="K183" s="322">
        <f>+Programska_aktivnost!K183+Sheet1!K183+Sheet2!K183</f>
        <v>0</v>
      </c>
      <c r="L183" s="336">
        <f>+Programska_aktivnost!L183+Sheet1!L183+Sheet2!L183</f>
        <v>0</v>
      </c>
      <c r="M183" s="322">
        <f>+Programska_aktivnost!M183+Sheet1!M183+Sheet2!M183</f>
        <v>0</v>
      </c>
      <c r="N183" s="336">
        <f t="shared" si="11"/>
        <v>0</v>
      </c>
      <c r="O183" s="322">
        <f t="shared" si="11"/>
        <v>0</v>
      </c>
      <c r="V183" s="16"/>
      <c r="W183" s="16"/>
      <c r="X183" s="342"/>
      <c r="Y183" s="236">
        <f t="shared" si="10"/>
        <v>0</v>
      </c>
      <c r="Z183" s="7"/>
      <c r="AA183" s="7"/>
      <c r="AB183" s="7"/>
      <c r="AC183" s="7"/>
      <c r="AD183" s="7"/>
      <c r="AE183" s="7"/>
      <c r="AF183" s="7"/>
      <c r="AG183" s="7"/>
      <c r="AH183" s="7"/>
    </row>
    <row r="184" spans="1:34" ht="38.25" hidden="1">
      <c r="A184" s="276">
        <f t="shared" ref="A184:A247" si="12">A183+1</f>
        <v>137</v>
      </c>
      <c r="B184" s="245">
        <v>922000</v>
      </c>
      <c r="C184" s="277" t="s">
        <v>119</v>
      </c>
      <c r="D184" s="254">
        <f>+Programska_aktivnost!D184+Sheet1!D184+Sheet2!D184</f>
        <v>0</v>
      </c>
      <c r="E184" s="253">
        <f>+Programska_aktivnost!E184+Sheet1!E184+Sheet2!E184</f>
        <v>0</v>
      </c>
      <c r="F184" s="254">
        <f>+Programska_aktivnost!F184+Sheet1!F184+Sheet2!F184</f>
        <v>0</v>
      </c>
      <c r="G184" s="253">
        <f>+Programska_aktivnost!G184+Sheet1!G184+Sheet2!G184</f>
        <v>0</v>
      </c>
      <c r="H184" s="252">
        <f>+Programska_aktivnost!H184+Sheet1!H184+Sheet2!H184</f>
        <v>0</v>
      </c>
      <c r="I184" s="253">
        <f>+Programska_aktivnost!I184+Sheet1!I184+Sheet2!I184</f>
        <v>0</v>
      </c>
      <c r="J184" s="254">
        <f>+Programska_aktivnost!J184+Sheet1!J184+Sheet2!J184</f>
        <v>0</v>
      </c>
      <c r="K184" s="253">
        <f>+Programska_aktivnost!K184+Sheet1!K184+Sheet2!K184</f>
        <v>0</v>
      </c>
      <c r="L184" s="254">
        <f>+Programska_aktivnost!L184+Sheet1!L184+Sheet2!L184</f>
        <v>0</v>
      </c>
      <c r="M184" s="253">
        <f>+Programska_aktivnost!M184+Sheet1!M184+Sheet2!M184</f>
        <v>0</v>
      </c>
      <c r="N184" s="254">
        <f t="shared" si="11"/>
        <v>0</v>
      </c>
      <c r="O184" s="253">
        <f t="shared" si="11"/>
        <v>0</v>
      </c>
      <c r="V184" s="16"/>
      <c r="W184" s="16"/>
      <c r="X184" s="342"/>
      <c r="Y184" s="236">
        <f t="shared" ref="Y184:Y247" si="13">SUM(D184:O184)</f>
        <v>0</v>
      </c>
      <c r="Z184" s="7"/>
      <c r="AA184" s="7"/>
      <c r="AB184" s="7"/>
      <c r="AC184" s="7"/>
      <c r="AD184" s="7"/>
      <c r="AE184" s="7"/>
      <c r="AF184" s="7"/>
      <c r="AG184" s="7"/>
      <c r="AH184" s="7"/>
    </row>
    <row r="185" spans="1:34" ht="33" hidden="1" customHeight="1">
      <c r="A185" s="278">
        <f t="shared" si="12"/>
        <v>138</v>
      </c>
      <c r="B185" s="246">
        <v>922100</v>
      </c>
      <c r="C185" s="279" t="s">
        <v>291</v>
      </c>
      <c r="D185" s="336">
        <f>+Programska_aktivnost!D185+Sheet1!D185+Sheet2!D185</f>
        <v>0</v>
      </c>
      <c r="E185" s="322">
        <f>+Programska_aktivnost!E185+Sheet1!E185+Sheet2!E185</f>
        <v>0</v>
      </c>
      <c r="F185" s="336">
        <f>+Programska_aktivnost!F185+Sheet1!F185+Sheet2!F185</f>
        <v>0</v>
      </c>
      <c r="G185" s="322">
        <f>+Programska_aktivnost!G185+Sheet1!G185+Sheet2!G185</f>
        <v>0</v>
      </c>
      <c r="H185" s="332">
        <f>+Programska_aktivnost!H185+Sheet1!H185+Sheet2!H185</f>
        <v>0</v>
      </c>
      <c r="I185" s="333">
        <f>+Programska_aktivnost!I185+Sheet1!I185+Sheet2!I185</f>
        <v>0</v>
      </c>
      <c r="J185" s="336">
        <f>+Programska_aktivnost!J185+Sheet1!J185+Sheet2!J185</f>
        <v>0</v>
      </c>
      <c r="K185" s="322">
        <f>+Programska_aktivnost!K185+Sheet1!K185+Sheet2!K185</f>
        <v>0</v>
      </c>
      <c r="L185" s="336">
        <f>+Programska_aktivnost!L185+Sheet1!L185+Sheet2!L185</f>
        <v>0</v>
      </c>
      <c r="M185" s="322">
        <f>+Programska_aktivnost!M185+Sheet1!M185+Sheet2!M185</f>
        <v>0</v>
      </c>
      <c r="N185" s="336">
        <f t="shared" si="11"/>
        <v>0</v>
      </c>
      <c r="O185" s="322">
        <f t="shared" si="11"/>
        <v>0</v>
      </c>
      <c r="V185" s="16"/>
      <c r="W185" s="16"/>
      <c r="X185" s="342"/>
      <c r="Y185" s="236">
        <f t="shared" si="13"/>
        <v>0</v>
      </c>
      <c r="Z185" s="7"/>
      <c r="AA185" s="7"/>
      <c r="AB185" s="7"/>
      <c r="AC185" s="7"/>
      <c r="AD185" s="7"/>
      <c r="AE185" s="7"/>
      <c r="AF185" s="7"/>
      <c r="AG185" s="7"/>
      <c r="AH185" s="7"/>
    </row>
    <row r="186" spans="1:34" ht="33" hidden="1" customHeight="1">
      <c r="A186" s="278">
        <f t="shared" si="12"/>
        <v>139</v>
      </c>
      <c r="B186" s="246">
        <v>922200</v>
      </c>
      <c r="C186" s="279" t="s">
        <v>292</v>
      </c>
      <c r="D186" s="336">
        <f>+Programska_aktivnost!D186+Sheet1!D186+Sheet2!D186</f>
        <v>0</v>
      </c>
      <c r="E186" s="322">
        <f>+Programska_aktivnost!E186+Sheet1!E186+Sheet2!E186</f>
        <v>0</v>
      </c>
      <c r="F186" s="336">
        <f>+Programska_aktivnost!F186+Sheet1!F186+Sheet2!F186</f>
        <v>0</v>
      </c>
      <c r="G186" s="322">
        <f>+Programska_aktivnost!G186+Sheet1!G186+Sheet2!G186</f>
        <v>0</v>
      </c>
      <c r="H186" s="332">
        <f>+Programska_aktivnost!H186+Sheet1!H186+Sheet2!H186</f>
        <v>0</v>
      </c>
      <c r="I186" s="333">
        <f>+Programska_aktivnost!I186+Sheet1!I186+Sheet2!I186</f>
        <v>0</v>
      </c>
      <c r="J186" s="336">
        <f>+Programska_aktivnost!J186+Sheet1!J186+Sheet2!J186</f>
        <v>0</v>
      </c>
      <c r="K186" s="322">
        <f>+Programska_aktivnost!K186+Sheet1!K186+Sheet2!K186</f>
        <v>0</v>
      </c>
      <c r="L186" s="336">
        <f>+Programska_aktivnost!L186+Sheet1!L186+Sheet2!L186</f>
        <v>0</v>
      </c>
      <c r="M186" s="322">
        <f>+Programska_aktivnost!M186+Sheet1!M186+Sheet2!M186</f>
        <v>0</v>
      </c>
      <c r="N186" s="336">
        <f t="shared" si="11"/>
        <v>0</v>
      </c>
      <c r="O186" s="322">
        <f t="shared" si="11"/>
        <v>0</v>
      </c>
      <c r="V186" s="16"/>
      <c r="W186" s="16"/>
      <c r="X186" s="342"/>
      <c r="Y186" s="236">
        <f t="shared" si="13"/>
        <v>0</v>
      </c>
      <c r="Z186" s="7"/>
      <c r="AA186" s="7"/>
      <c r="AB186" s="7"/>
      <c r="AC186" s="7"/>
      <c r="AD186" s="7"/>
      <c r="AE186" s="7"/>
      <c r="AF186" s="7"/>
      <c r="AG186" s="7"/>
      <c r="AH186" s="7"/>
    </row>
    <row r="187" spans="1:34" ht="33" hidden="1" customHeight="1">
      <c r="A187" s="278">
        <f t="shared" si="12"/>
        <v>140</v>
      </c>
      <c r="B187" s="246">
        <v>922300</v>
      </c>
      <c r="C187" s="279" t="s">
        <v>47</v>
      </c>
      <c r="D187" s="336">
        <f>+Programska_aktivnost!D187+Sheet1!D187+Sheet2!D187</f>
        <v>0</v>
      </c>
      <c r="E187" s="322">
        <f>+Programska_aktivnost!E187+Sheet1!E187+Sheet2!E187</f>
        <v>0</v>
      </c>
      <c r="F187" s="336">
        <f>+Programska_aktivnost!F187+Sheet1!F187+Sheet2!F187</f>
        <v>0</v>
      </c>
      <c r="G187" s="322">
        <f>+Programska_aktivnost!G187+Sheet1!G187+Sheet2!G187</f>
        <v>0</v>
      </c>
      <c r="H187" s="332">
        <f>+Programska_aktivnost!H187+Sheet1!H187+Sheet2!H187</f>
        <v>0</v>
      </c>
      <c r="I187" s="333">
        <f>+Programska_aktivnost!I187+Sheet1!I187+Sheet2!I187</f>
        <v>0</v>
      </c>
      <c r="J187" s="336">
        <f>+Programska_aktivnost!J187+Sheet1!J187+Sheet2!J187</f>
        <v>0</v>
      </c>
      <c r="K187" s="322">
        <f>+Programska_aktivnost!K187+Sheet1!K187+Sheet2!K187</f>
        <v>0</v>
      </c>
      <c r="L187" s="336">
        <f>+Programska_aktivnost!L187+Sheet1!L187+Sheet2!L187</f>
        <v>0</v>
      </c>
      <c r="M187" s="322">
        <f>+Programska_aktivnost!M187+Sheet1!M187+Sheet2!M187</f>
        <v>0</v>
      </c>
      <c r="N187" s="336">
        <f t="shared" si="11"/>
        <v>0</v>
      </c>
      <c r="O187" s="322">
        <f t="shared" si="11"/>
        <v>0</v>
      </c>
      <c r="V187" s="16"/>
      <c r="W187" s="16"/>
      <c r="X187" s="342"/>
      <c r="Y187" s="236">
        <f t="shared" si="13"/>
        <v>0</v>
      </c>
      <c r="Z187" s="7"/>
      <c r="AA187" s="7"/>
      <c r="AB187" s="7"/>
      <c r="AC187" s="7"/>
      <c r="AD187" s="7"/>
      <c r="AE187" s="8"/>
      <c r="AF187" s="7"/>
      <c r="AG187" s="7"/>
      <c r="AH187" s="7"/>
    </row>
    <row r="188" spans="1:34" ht="33" hidden="1" customHeight="1">
      <c r="A188" s="278">
        <f t="shared" si="12"/>
        <v>141</v>
      </c>
      <c r="B188" s="246">
        <v>922400</v>
      </c>
      <c r="C188" s="279" t="s">
        <v>48</v>
      </c>
      <c r="D188" s="336">
        <f>+Programska_aktivnost!D188+Sheet1!D188+Sheet2!D188</f>
        <v>0</v>
      </c>
      <c r="E188" s="322">
        <f>+Programska_aktivnost!E188+Sheet1!E188+Sheet2!E188</f>
        <v>0</v>
      </c>
      <c r="F188" s="336">
        <f>+Programska_aktivnost!F188+Sheet1!F188+Sheet2!F188</f>
        <v>0</v>
      </c>
      <c r="G188" s="322">
        <f>+Programska_aktivnost!G188+Sheet1!G188+Sheet2!G188</f>
        <v>0</v>
      </c>
      <c r="H188" s="332">
        <f>+Programska_aktivnost!H188+Sheet1!H188+Sheet2!H188</f>
        <v>0</v>
      </c>
      <c r="I188" s="333">
        <f>+Programska_aktivnost!I188+Sheet1!I188+Sheet2!I188</f>
        <v>0</v>
      </c>
      <c r="J188" s="336">
        <f>+Programska_aktivnost!J188+Sheet1!J188+Sheet2!J188</f>
        <v>0</v>
      </c>
      <c r="K188" s="322">
        <f>+Programska_aktivnost!K188+Sheet1!K188+Sheet2!K188</f>
        <v>0</v>
      </c>
      <c r="L188" s="336">
        <f>+Programska_aktivnost!L188+Sheet1!L188+Sheet2!L188</f>
        <v>0</v>
      </c>
      <c r="M188" s="322">
        <f>+Programska_aktivnost!M188+Sheet1!M188+Sheet2!M188</f>
        <v>0</v>
      </c>
      <c r="N188" s="336">
        <f t="shared" si="11"/>
        <v>0</v>
      </c>
      <c r="O188" s="322">
        <f t="shared" si="11"/>
        <v>0</v>
      </c>
      <c r="V188" s="16"/>
      <c r="W188" s="16"/>
      <c r="X188" s="342"/>
      <c r="Y188" s="236">
        <f t="shared" si="13"/>
        <v>0</v>
      </c>
      <c r="Z188" s="7"/>
      <c r="AA188" s="7"/>
      <c r="AB188" s="7"/>
      <c r="AC188" s="7"/>
      <c r="AD188" s="7"/>
      <c r="AE188" s="7"/>
      <c r="AF188" s="7"/>
      <c r="AG188" s="7"/>
      <c r="AH188" s="7"/>
    </row>
    <row r="189" spans="1:34" ht="38.25" hidden="1">
      <c r="A189" s="278">
        <f t="shared" si="12"/>
        <v>142</v>
      </c>
      <c r="B189" s="246">
        <v>922500</v>
      </c>
      <c r="C189" s="279" t="s">
        <v>49</v>
      </c>
      <c r="D189" s="336">
        <f>+Programska_aktivnost!D189+Sheet1!D189+Sheet2!D189</f>
        <v>0</v>
      </c>
      <c r="E189" s="322">
        <f>+Programska_aktivnost!E189+Sheet1!E189+Sheet2!E189</f>
        <v>0</v>
      </c>
      <c r="F189" s="336">
        <f>+Programska_aktivnost!F189+Sheet1!F189+Sheet2!F189</f>
        <v>0</v>
      </c>
      <c r="G189" s="322">
        <f>+Programska_aktivnost!G189+Sheet1!G189+Sheet2!G189</f>
        <v>0</v>
      </c>
      <c r="H189" s="332">
        <f>+Programska_aktivnost!H189+Sheet1!H189+Sheet2!H189</f>
        <v>0</v>
      </c>
      <c r="I189" s="333">
        <f>+Programska_aktivnost!I189+Sheet1!I189+Sheet2!I189</f>
        <v>0</v>
      </c>
      <c r="J189" s="336">
        <f>+Programska_aktivnost!J189+Sheet1!J189+Sheet2!J189</f>
        <v>0</v>
      </c>
      <c r="K189" s="322">
        <f>+Programska_aktivnost!K189+Sheet1!K189+Sheet2!K189</f>
        <v>0</v>
      </c>
      <c r="L189" s="336">
        <f>+Programska_aktivnost!L189+Sheet1!L189+Sheet2!L189</f>
        <v>0</v>
      </c>
      <c r="M189" s="322">
        <f>+Programska_aktivnost!M189+Sheet1!M189+Sheet2!M189</f>
        <v>0</v>
      </c>
      <c r="N189" s="336">
        <f t="shared" si="11"/>
        <v>0</v>
      </c>
      <c r="O189" s="322">
        <f t="shared" si="11"/>
        <v>0</v>
      </c>
      <c r="V189" s="16"/>
      <c r="W189" s="16"/>
      <c r="X189" s="342"/>
      <c r="Y189" s="236">
        <f t="shared" si="13"/>
        <v>0</v>
      </c>
      <c r="Z189" s="7"/>
      <c r="AA189" s="7"/>
      <c r="AB189" s="7"/>
      <c r="AC189" s="7"/>
      <c r="AD189" s="7"/>
      <c r="AE189" s="7"/>
      <c r="AF189" s="7"/>
      <c r="AG189" s="7"/>
      <c r="AH189" s="7"/>
    </row>
    <row r="190" spans="1:34" ht="38.25" hidden="1">
      <c r="A190" s="278">
        <f t="shared" si="12"/>
        <v>143</v>
      </c>
      <c r="B190" s="246">
        <v>922600</v>
      </c>
      <c r="C190" s="279" t="s">
        <v>50</v>
      </c>
      <c r="D190" s="336">
        <f>+Programska_aktivnost!D190+Sheet1!D190+Sheet2!D190</f>
        <v>0</v>
      </c>
      <c r="E190" s="322">
        <f>+Programska_aktivnost!E190+Sheet1!E190+Sheet2!E190</f>
        <v>0</v>
      </c>
      <c r="F190" s="336">
        <f>+Programska_aktivnost!F190+Sheet1!F190+Sheet2!F190</f>
        <v>0</v>
      </c>
      <c r="G190" s="322">
        <f>+Programska_aktivnost!G190+Sheet1!G190+Sheet2!G190</f>
        <v>0</v>
      </c>
      <c r="H190" s="332">
        <f>+Programska_aktivnost!H190+Sheet1!H190+Sheet2!H190</f>
        <v>0</v>
      </c>
      <c r="I190" s="333">
        <f>+Programska_aktivnost!I190+Sheet1!I190+Sheet2!I190</f>
        <v>0</v>
      </c>
      <c r="J190" s="336">
        <f>+Programska_aktivnost!J190+Sheet1!J190+Sheet2!J190</f>
        <v>0</v>
      </c>
      <c r="K190" s="322">
        <f>+Programska_aktivnost!K190+Sheet1!K190+Sheet2!K190</f>
        <v>0</v>
      </c>
      <c r="L190" s="336">
        <f>+Programska_aktivnost!L190+Sheet1!L190+Sheet2!L190</f>
        <v>0</v>
      </c>
      <c r="M190" s="322">
        <f>+Programska_aktivnost!M190+Sheet1!M190+Sheet2!M190</f>
        <v>0</v>
      </c>
      <c r="N190" s="336">
        <f t="shared" si="11"/>
        <v>0</v>
      </c>
      <c r="O190" s="322">
        <f t="shared" si="11"/>
        <v>0</v>
      </c>
      <c r="V190" s="16"/>
      <c r="W190" s="16"/>
      <c r="X190" s="342"/>
      <c r="Y190" s="236">
        <f t="shared" si="13"/>
        <v>0</v>
      </c>
      <c r="Z190" s="7"/>
      <c r="AA190" s="7"/>
      <c r="AB190" s="7"/>
      <c r="AC190" s="7"/>
      <c r="AD190" s="7"/>
      <c r="AE190" s="7"/>
      <c r="AF190" s="7"/>
      <c r="AG190" s="7"/>
      <c r="AH190" s="7"/>
    </row>
    <row r="191" spans="1:34" ht="33" hidden="1" customHeight="1">
      <c r="A191" s="278">
        <f t="shared" si="12"/>
        <v>144</v>
      </c>
      <c r="B191" s="246">
        <v>922700</v>
      </c>
      <c r="C191" s="279" t="s">
        <v>51</v>
      </c>
      <c r="D191" s="336">
        <f>+Programska_aktivnost!D191+Sheet1!D191+Sheet2!D191</f>
        <v>0</v>
      </c>
      <c r="E191" s="322">
        <f>+Programska_aktivnost!E191+Sheet1!E191+Sheet2!E191</f>
        <v>0</v>
      </c>
      <c r="F191" s="336">
        <f>+Programska_aktivnost!F191+Sheet1!F191+Sheet2!F191</f>
        <v>0</v>
      </c>
      <c r="G191" s="322">
        <f>+Programska_aktivnost!G191+Sheet1!G191+Sheet2!G191</f>
        <v>0</v>
      </c>
      <c r="H191" s="332">
        <f>+Programska_aktivnost!H191+Sheet1!H191+Sheet2!H191</f>
        <v>0</v>
      </c>
      <c r="I191" s="333">
        <f>+Programska_aktivnost!I191+Sheet1!I191+Sheet2!I191</f>
        <v>0</v>
      </c>
      <c r="J191" s="336">
        <f>+Programska_aktivnost!J191+Sheet1!J191+Sheet2!J191</f>
        <v>0</v>
      </c>
      <c r="K191" s="322">
        <f>+Programska_aktivnost!K191+Sheet1!K191+Sheet2!K191</f>
        <v>0</v>
      </c>
      <c r="L191" s="336">
        <f>+Programska_aktivnost!L191+Sheet1!L191+Sheet2!L191</f>
        <v>0</v>
      </c>
      <c r="M191" s="322">
        <f>+Programska_aktivnost!M191+Sheet1!M191+Sheet2!M191</f>
        <v>0</v>
      </c>
      <c r="N191" s="336">
        <f t="shared" si="11"/>
        <v>0</v>
      </c>
      <c r="O191" s="322">
        <f t="shared" si="11"/>
        <v>0</v>
      </c>
      <c r="V191" s="16"/>
      <c r="W191" s="16"/>
      <c r="X191" s="342"/>
      <c r="Y191" s="236">
        <f t="shared" si="13"/>
        <v>0</v>
      </c>
      <c r="Z191" s="7"/>
      <c r="AA191" s="7"/>
      <c r="AB191" s="7"/>
      <c r="AC191" s="7"/>
      <c r="AD191" s="7"/>
      <c r="AE191" s="7"/>
      <c r="AF191" s="7"/>
      <c r="AG191" s="7"/>
      <c r="AH191" s="7"/>
    </row>
    <row r="192" spans="1:34" ht="33" hidden="1" customHeight="1" thickBot="1">
      <c r="A192" s="286">
        <f t="shared" si="12"/>
        <v>145</v>
      </c>
      <c r="B192" s="250">
        <v>922800</v>
      </c>
      <c r="C192" s="301" t="s">
        <v>569</v>
      </c>
      <c r="D192" s="388">
        <f>+Programska_aktivnost!D192+Sheet1!D192+Sheet2!D192</f>
        <v>0</v>
      </c>
      <c r="E192" s="392">
        <f>+Programska_aktivnost!E192+Sheet1!E192+Sheet2!E192</f>
        <v>0</v>
      </c>
      <c r="F192" s="388">
        <f>+Programska_aktivnost!F192+Sheet1!F192+Sheet2!F192</f>
        <v>0</v>
      </c>
      <c r="G192" s="392">
        <f>+Programska_aktivnost!G192+Sheet1!G192+Sheet2!G192</f>
        <v>0</v>
      </c>
      <c r="H192" s="338">
        <f>+Programska_aktivnost!H192+Sheet1!H192+Sheet2!H192</f>
        <v>0</v>
      </c>
      <c r="I192" s="339">
        <f>+Programska_aktivnost!I192+Sheet1!I192+Sheet2!I192</f>
        <v>0</v>
      </c>
      <c r="J192" s="388">
        <f>+Programska_aktivnost!J192+Sheet1!J192+Sheet2!J192</f>
        <v>0</v>
      </c>
      <c r="K192" s="392">
        <f>+Programska_aktivnost!K192+Sheet1!K192+Sheet2!K192</f>
        <v>0</v>
      </c>
      <c r="L192" s="388">
        <f>+Programska_aktivnost!L192+Sheet1!L192+Sheet2!L192</f>
        <v>0</v>
      </c>
      <c r="M192" s="392">
        <f>+Programska_aktivnost!M192+Sheet1!M192+Sheet2!M192</f>
        <v>0</v>
      </c>
      <c r="N192" s="388">
        <f t="shared" si="11"/>
        <v>0</v>
      </c>
      <c r="O192" s="392">
        <f t="shared" si="11"/>
        <v>0</v>
      </c>
      <c r="V192" s="16"/>
      <c r="W192" s="16"/>
      <c r="X192" s="342"/>
      <c r="Y192" s="236">
        <f t="shared" si="13"/>
        <v>0</v>
      </c>
      <c r="Z192" s="7"/>
      <c r="AA192" s="7"/>
      <c r="AB192" s="7"/>
      <c r="AC192" s="7"/>
      <c r="AD192" s="7"/>
      <c r="AE192" s="8"/>
      <c r="AF192" s="7"/>
      <c r="AG192" s="7"/>
      <c r="AH192" s="7"/>
    </row>
    <row r="193" spans="1:34" ht="39.75" thickTop="1" thickBot="1">
      <c r="A193" s="402">
        <f t="shared" si="12"/>
        <v>146</v>
      </c>
      <c r="B193" s="302"/>
      <c r="C193" s="303" t="s">
        <v>120</v>
      </c>
      <c r="D193" s="306">
        <f>+Programska_aktivnost!D193+Sheet1!D193+Sheet2!D193</f>
        <v>30491</v>
      </c>
      <c r="E193" s="307">
        <f>+Programska_aktivnost!E193+Sheet1!E193+Sheet2!E193</f>
        <v>84914</v>
      </c>
      <c r="F193" s="306">
        <f>+Programska_aktivnost!F193+Sheet1!F193+Sheet2!F193</f>
        <v>26075</v>
      </c>
      <c r="G193" s="307">
        <f>+Programska_aktivnost!G193+Sheet1!G193+Sheet2!G193</f>
        <v>82171</v>
      </c>
      <c r="H193" s="306">
        <f>+Programska_aktivnost!H193+Sheet1!H193+Sheet2!H193</f>
        <v>23560</v>
      </c>
      <c r="I193" s="307">
        <f>+Programska_aktivnost!I193+Sheet1!I193+Sheet2!I193</f>
        <v>98882</v>
      </c>
      <c r="J193" s="306">
        <f>+Programska_aktivnost!J193+Sheet1!J193+Sheet2!J193</f>
        <v>25000</v>
      </c>
      <c r="K193" s="307">
        <f>+Programska_aktivnost!K193+Sheet1!K193+Sheet2!K193</f>
        <v>96729</v>
      </c>
      <c r="L193" s="306">
        <f>+Programska_aktivnost!L193+Sheet1!L193+Sheet2!L193</f>
        <v>25000</v>
      </c>
      <c r="M193" s="307">
        <f>+Programska_aktivnost!M193+Sheet1!M193+Sheet2!M193</f>
        <v>96729</v>
      </c>
      <c r="N193" s="307">
        <f>N55+N128+N153+N48</f>
        <v>73560</v>
      </c>
      <c r="O193" s="307">
        <f>O55+O128+O153+O48</f>
        <v>292340</v>
      </c>
      <c r="V193" s="16"/>
      <c r="W193" s="16"/>
      <c r="X193" s="342"/>
      <c r="Y193" s="236">
        <v>1</v>
      </c>
      <c r="Z193" s="7"/>
      <c r="AA193" s="7"/>
      <c r="AB193" s="7"/>
      <c r="AC193" s="7"/>
      <c r="AD193" s="7"/>
      <c r="AE193" s="7"/>
      <c r="AF193" s="7"/>
      <c r="AG193" s="7"/>
      <c r="AH193" s="7"/>
    </row>
    <row r="194" spans="1:34" ht="39" thickTop="1">
      <c r="A194" s="272">
        <f t="shared" si="12"/>
        <v>147</v>
      </c>
      <c r="B194" s="267">
        <v>400000</v>
      </c>
      <c r="C194" s="273" t="s">
        <v>121</v>
      </c>
      <c r="D194" s="288">
        <f>+Programska_aktivnost!D194+Sheet1!D194+Sheet2!D194</f>
        <v>22796</v>
      </c>
      <c r="E194" s="266">
        <f>+Programska_aktivnost!E194+Sheet1!E194+Sheet2!E194</f>
        <v>77522</v>
      </c>
      <c r="F194" s="315">
        <f>+Programska_aktivnost!F194+Sheet1!F194+Sheet2!F194</f>
        <v>20469</v>
      </c>
      <c r="G194" s="316">
        <f>+Programska_aktivnost!G194+Sheet1!G194+Sheet2!G194</f>
        <v>81393</v>
      </c>
      <c r="H194" s="315">
        <f>+Programska_aktivnost!H194+Sheet1!H194+Sheet2!H194</f>
        <v>21281</v>
      </c>
      <c r="I194" s="316">
        <f>+Programska_aktivnost!I194+Sheet1!I194+Sheet2!I194</f>
        <v>98099</v>
      </c>
      <c r="J194" s="288">
        <f>+Programska_aktivnost!J194+Sheet1!J194+Sheet2!J194</f>
        <v>24995</v>
      </c>
      <c r="K194" s="266">
        <f>+Programska_aktivnost!K194+Sheet1!K194+Sheet2!K194</f>
        <v>96725</v>
      </c>
      <c r="L194" s="315">
        <f>+Programska_aktivnost!L194+Sheet1!L194+Sheet2!L194</f>
        <v>24995</v>
      </c>
      <c r="M194" s="316">
        <f>+Programska_aktivnost!M194+Sheet1!M194+Sheet2!M194</f>
        <v>96725</v>
      </c>
      <c r="N194" s="315">
        <f t="shared" si="11"/>
        <v>71271</v>
      </c>
      <c r="O194" s="316">
        <f t="shared" si="11"/>
        <v>291549</v>
      </c>
      <c r="V194" s="16"/>
      <c r="W194" s="16"/>
      <c r="X194" s="342"/>
      <c r="Y194" s="236">
        <f t="shared" si="13"/>
        <v>927820</v>
      </c>
      <c r="Z194" s="7"/>
      <c r="AA194" s="7"/>
      <c r="AB194" s="7"/>
      <c r="AC194" s="7"/>
      <c r="AD194" s="7"/>
      <c r="AE194" s="7"/>
      <c r="AF194" s="7"/>
      <c r="AG194" s="7"/>
      <c r="AH194" s="7"/>
    </row>
    <row r="195" spans="1:34" ht="33" customHeight="1">
      <c r="A195" s="276">
        <f t="shared" si="12"/>
        <v>148</v>
      </c>
      <c r="B195" s="245">
        <v>410000</v>
      </c>
      <c r="C195" s="277" t="s">
        <v>122</v>
      </c>
      <c r="D195" s="252">
        <f>+Programska_aktivnost!D195+Sheet1!D195+Sheet2!D195</f>
        <v>5086</v>
      </c>
      <c r="E195" s="253">
        <f>+Programska_aktivnost!E195+Sheet1!E195+Sheet2!E195</f>
        <v>75866</v>
      </c>
      <c r="F195" s="252">
        <f>+Programska_aktivnost!F195+Sheet1!F195+Sheet2!F195</f>
        <v>4930</v>
      </c>
      <c r="G195" s="253">
        <f>+Programska_aktivnost!G195+Sheet1!G195+Sheet2!G195</f>
        <v>80016</v>
      </c>
      <c r="H195" s="252">
        <f>+Programska_aktivnost!H195+Sheet1!H195+Sheet2!H195</f>
        <v>4316</v>
      </c>
      <c r="I195" s="253">
        <f>+Programska_aktivnost!I195+Sheet1!I195+Sheet2!I195</f>
        <v>92740</v>
      </c>
      <c r="J195" s="252">
        <f>+Programska_aktivnost!J195+Sheet1!J195+Sheet2!J195</f>
        <v>5428</v>
      </c>
      <c r="K195" s="253">
        <f>+Programska_aktivnost!K195+Sheet1!K195+Sheet2!K195</f>
        <v>91975</v>
      </c>
      <c r="L195" s="252">
        <f>+Programska_aktivnost!L195+Sheet1!L195+Sheet2!L195</f>
        <v>6067</v>
      </c>
      <c r="M195" s="253">
        <f>+Programska_aktivnost!M195+Sheet1!M195+Sheet2!M195</f>
        <v>91975</v>
      </c>
      <c r="N195" s="252">
        <f>N196+N198+N202+N204+N209+N211</f>
        <v>15811</v>
      </c>
      <c r="O195" s="253">
        <f>O196+O198+O202+O204+O209+O211</f>
        <v>276690</v>
      </c>
      <c r="V195" s="16"/>
      <c r="W195" s="16"/>
      <c r="X195" s="16"/>
      <c r="Y195" s="236">
        <f t="shared" si="13"/>
        <v>750900</v>
      </c>
    </row>
    <row r="196" spans="1:34" ht="33" customHeight="1">
      <c r="A196" s="276">
        <f t="shared" si="12"/>
        <v>149</v>
      </c>
      <c r="B196" s="245">
        <v>411000</v>
      </c>
      <c r="C196" s="277" t="s">
        <v>123</v>
      </c>
      <c r="D196" s="254">
        <f>+Programska_aktivnost!D196+Sheet1!D196+Sheet2!D196</f>
        <v>0</v>
      </c>
      <c r="E196" s="253">
        <f>+Programska_aktivnost!E196+Sheet1!E196+Sheet2!E196</f>
        <v>64138</v>
      </c>
      <c r="F196" s="252">
        <f>+Programska_aktivnost!F196+Sheet1!F196+Sheet2!F196</f>
        <v>0</v>
      </c>
      <c r="G196" s="253">
        <f>+Programska_aktivnost!G196+Sheet1!G196+Sheet2!G196</f>
        <v>68033</v>
      </c>
      <c r="H196" s="252">
        <f>+Programska_aktivnost!H196+Sheet1!H196+Sheet2!H196</f>
        <v>0</v>
      </c>
      <c r="I196" s="253">
        <f>+Programska_aktivnost!I196+Sheet1!I196+Sheet2!I196</f>
        <v>78274</v>
      </c>
      <c r="J196" s="254">
        <f>+Programska_aktivnost!J196+Sheet1!J196+Sheet2!J196</f>
        <v>0</v>
      </c>
      <c r="K196" s="253">
        <f>+Programska_aktivnost!K196+Sheet1!K196+Sheet2!K196</f>
        <v>78274</v>
      </c>
      <c r="L196" s="252">
        <f>+Programska_aktivnost!L196+Sheet1!L196+Sheet2!L196</f>
        <v>0</v>
      </c>
      <c r="M196" s="253">
        <f>+Programska_aktivnost!M196+Sheet1!M196+Sheet2!M196</f>
        <v>78274</v>
      </c>
      <c r="N196" s="252">
        <f t="shared" si="11"/>
        <v>0</v>
      </c>
      <c r="O196" s="253">
        <f t="shared" si="11"/>
        <v>234822</v>
      </c>
      <c r="V196" s="16"/>
      <c r="W196" s="16"/>
      <c r="X196" s="16"/>
      <c r="Y196" s="236">
        <f t="shared" si="13"/>
        <v>601815</v>
      </c>
    </row>
    <row r="197" spans="1:34" ht="33" customHeight="1">
      <c r="A197" s="278">
        <f t="shared" si="12"/>
        <v>150</v>
      </c>
      <c r="B197" s="246">
        <v>411100</v>
      </c>
      <c r="C197" s="279" t="s">
        <v>607</v>
      </c>
      <c r="D197" s="331">
        <f>+Programska_aktivnost!D197+Sheet1!D197+Sheet2!D197</f>
        <v>0</v>
      </c>
      <c r="E197" s="320">
        <f>+Programska_aktivnost!E197+Sheet1!E197+Sheet2!E197</f>
        <v>64138</v>
      </c>
      <c r="F197" s="319">
        <f>+Programska_aktivnost!F197+Sheet1!F197+Sheet2!F197</f>
        <v>0</v>
      </c>
      <c r="G197" s="320">
        <f>+Programska_aktivnost!G197+Sheet1!G197+Sheet2!G197</f>
        <v>68033</v>
      </c>
      <c r="H197" s="332">
        <f>+Programska_aktivnost!H197+Sheet1!H197+Sheet2!H197</f>
        <v>0</v>
      </c>
      <c r="I197" s="333">
        <f>+Programska_aktivnost!I197+Sheet1!I197+Sheet2!I197</f>
        <v>78274</v>
      </c>
      <c r="J197" s="331">
        <f>+Programska_aktivnost!J197+Sheet1!J197+Sheet2!J197</f>
        <v>0</v>
      </c>
      <c r="K197" s="320">
        <f>+Programska_aktivnost!K197+Sheet1!K197+Sheet2!K197</f>
        <v>78274</v>
      </c>
      <c r="L197" s="319">
        <f>+Programska_aktivnost!L197+Sheet1!L197+Sheet2!L197</f>
        <v>0</v>
      </c>
      <c r="M197" s="320">
        <f>+Programska_aktivnost!M197+Sheet1!M197+Sheet2!M197</f>
        <v>78274</v>
      </c>
      <c r="N197" s="319">
        <f t="shared" si="11"/>
        <v>0</v>
      </c>
      <c r="O197" s="320">
        <f t="shared" si="11"/>
        <v>234822</v>
      </c>
      <c r="V197" s="16"/>
      <c r="W197" s="16"/>
      <c r="X197" s="16"/>
      <c r="Y197" s="236">
        <f t="shared" si="13"/>
        <v>601815</v>
      </c>
    </row>
    <row r="198" spans="1:34" ht="33" customHeight="1">
      <c r="A198" s="276">
        <f t="shared" si="12"/>
        <v>151</v>
      </c>
      <c r="B198" s="245">
        <v>412000</v>
      </c>
      <c r="C198" s="277" t="s">
        <v>124</v>
      </c>
      <c r="D198" s="254">
        <f>+Programska_aktivnost!D198+Sheet1!D198+Sheet2!D198</f>
        <v>0</v>
      </c>
      <c r="E198" s="253">
        <f>+Programska_aktivnost!E198+Sheet1!E198+Sheet2!E198</f>
        <v>11496</v>
      </c>
      <c r="F198" s="254">
        <f>+Programska_aktivnost!F198+Sheet1!F198+Sheet2!F198</f>
        <v>0</v>
      </c>
      <c r="G198" s="253">
        <f>+Programska_aktivnost!G198+Sheet1!G198+Sheet2!G198</f>
        <v>11683</v>
      </c>
      <c r="H198" s="252">
        <f>+Programska_aktivnost!H198+Sheet1!H198+Sheet2!H198</f>
        <v>0</v>
      </c>
      <c r="I198" s="253">
        <f>+Programska_aktivnost!I198+Sheet1!I198+Sheet2!I198</f>
        <v>13446</v>
      </c>
      <c r="J198" s="254">
        <f>+Programska_aktivnost!J198+Sheet1!J198+Sheet2!J198</f>
        <v>0</v>
      </c>
      <c r="K198" s="253">
        <f>+Programska_aktivnost!K198+Sheet1!K198+Sheet2!K198</f>
        <v>13446</v>
      </c>
      <c r="L198" s="254">
        <f>+Programska_aktivnost!L198+Sheet1!L198+Sheet2!L198</f>
        <v>0</v>
      </c>
      <c r="M198" s="253">
        <f>+Programska_aktivnost!M198+Sheet1!M198+Sheet2!M198</f>
        <v>13446</v>
      </c>
      <c r="N198" s="254">
        <f t="shared" si="11"/>
        <v>0</v>
      </c>
      <c r="O198" s="253">
        <f t="shared" si="11"/>
        <v>40338</v>
      </c>
      <c r="V198" s="16"/>
      <c r="W198" s="16"/>
      <c r="X198" s="16"/>
      <c r="Y198" s="236">
        <f t="shared" si="13"/>
        <v>103855</v>
      </c>
    </row>
    <row r="199" spans="1:34" ht="33" customHeight="1">
      <c r="A199" s="278">
        <f t="shared" si="12"/>
        <v>152</v>
      </c>
      <c r="B199" s="246">
        <v>412100</v>
      </c>
      <c r="C199" s="279" t="s">
        <v>608</v>
      </c>
      <c r="D199" s="331">
        <f>+Programska_aktivnost!D199+Sheet1!D199+Sheet2!D199</f>
        <v>0</v>
      </c>
      <c r="E199" s="320">
        <f>+Programska_aktivnost!E199+Sheet1!E199+Sheet2!E199</f>
        <v>7707</v>
      </c>
      <c r="F199" s="331">
        <f>+Programska_aktivnost!F199+Sheet1!F199+Sheet2!F199</f>
        <v>0</v>
      </c>
      <c r="G199" s="320">
        <f>+Programska_aktivnost!G199+Sheet1!G199+Sheet2!G199</f>
        <v>8175</v>
      </c>
      <c r="H199" s="332">
        <f>+Programska_aktivnost!H199+Sheet1!H199+Sheet2!H199</f>
        <v>0</v>
      </c>
      <c r="I199" s="333">
        <f>+Programska_aktivnost!I199+Sheet1!I199+Sheet2!I199</f>
        <v>9408</v>
      </c>
      <c r="J199" s="331">
        <f>+Programska_aktivnost!J199+Sheet1!J199+Sheet2!J199</f>
        <v>0</v>
      </c>
      <c r="K199" s="320">
        <f>+Programska_aktivnost!K199+Sheet1!K199+Sheet2!K199</f>
        <v>9408</v>
      </c>
      <c r="L199" s="331">
        <f>+Programska_aktivnost!L199+Sheet1!L199+Sheet2!L199</f>
        <v>0</v>
      </c>
      <c r="M199" s="320">
        <f>+Programska_aktivnost!M199+Sheet1!M199+Sheet2!M199</f>
        <v>9408</v>
      </c>
      <c r="N199" s="331">
        <f t="shared" si="11"/>
        <v>0</v>
      </c>
      <c r="O199" s="320">
        <f t="shared" si="11"/>
        <v>28224</v>
      </c>
      <c r="V199" s="16"/>
      <c r="W199" s="16"/>
      <c r="X199" s="16"/>
      <c r="Y199" s="236">
        <f t="shared" si="13"/>
        <v>72330</v>
      </c>
    </row>
    <row r="200" spans="1:34" ht="33" customHeight="1">
      <c r="A200" s="278">
        <f t="shared" si="12"/>
        <v>153</v>
      </c>
      <c r="B200" s="246">
        <v>412200</v>
      </c>
      <c r="C200" s="279" t="s">
        <v>609</v>
      </c>
      <c r="D200" s="331">
        <f>+Programska_aktivnost!D200+Sheet1!D200+Sheet2!D200</f>
        <v>0</v>
      </c>
      <c r="E200" s="320">
        <f>+Programska_aktivnost!E200+Sheet1!E200+Sheet2!E200</f>
        <v>3307</v>
      </c>
      <c r="F200" s="331">
        <f>+Programska_aktivnost!F200+Sheet1!F200+Sheet2!F200</f>
        <v>0</v>
      </c>
      <c r="G200" s="320">
        <f>+Programska_aktivnost!G200+Sheet1!G200+Sheet2!G200</f>
        <v>3508</v>
      </c>
      <c r="H200" s="332">
        <f>+Programska_aktivnost!H200+Sheet1!H200+Sheet2!H200</f>
        <v>0</v>
      </c>
      <c r="I200" s="333">
        <f>+Programska_aktivnost!I200+Sheet1!I200+Sheet2!I200</f>
        <v>4038</v>
      </c>
      <c r="J200" s="331">
        <f>+Programska_aktivnost!J200+Sheet1!J200+Sheet2!J200</f>
        <v>0</v>
      </c>
      <c r="K200" s="320">
        <f>+Programska_aktivnost!K200+Sheet1!K200+Sheet2!K200</f>
        <v>4038</v>
      </c>
      <c r="L200" s="331">
        <f>+Programska_aktivnost!L200+Sheet1!L200+Sheet2!L200</f>
        <v>0</v>
      </c>
      <c r="M200" s="320">
        <f>+Programska_aktivnost!M200+Sheet1!M200+Sheet2!M200</f>
        <v>4038</v>
      </c>
      <c r="N200" s="331">
        <f t="shared" si="11"/>
        <v>0</v>
      </c>
      <c r="O200" s="320">
        <f t="shared" si="11"/>
        <v>12114</v>
      </c>
      <c r="V200" s="16"/>
      <c r="W200" s="16"/>
      <c r="X200" s="16"/>
      <c r="Y200" s="236">
        <f t="shared" si="13"/>
        <v>31043</v>
      </c>
    </row>
    <row r="201" spans="1:34" ht="33" customHeight="1">
      <c r="A201" s="278">
        <f t="shared" si="12"/>
        <v>154</v>
      </c>
      <c r="B201" s="246">
        <v>412300</v>
      </c>
      <c r="C201" s="279" t="s">
        <v>610</v>
      </c>
      <c r="D201" s="331">
        <f>+Programska_aktivnost!D201+Sheet1!D201+Sheet2!D201</f>
        <v>0</v>
      </c>
      <c r="E201" s="320">
        <f>+Programska_aktivnost!E201+Sheet1!E201+Sheet2!E201</f>
        <v>482</v>
      </c>
      <c r="F201" s="331">
        <f>+Programska_aktivnost!F201+Sheet1!F201+Sheet2!F201</f>
        <v>0</v>
      </c>
      <c r="G201" s="320">
        <f>+Programska_aktivnost!G201+Sheet1!G201+Sheet2!G201</f>
        <v>0</v>
      </c>
      <c r="H201" s="332">
        <f>+Programska_aktivnost!H201+Sheet1!H201+Sheet2!H201</f>
        <v>0</v>
      </c>
      <c r="I201" s="333">
        <f>+Programska_aktivnost!I201+Sheet1!I201+Sheet2!I201</f>
        <v>0</v>
      </c>
      <c r="J201" s="331">
        <f>+Programska_aktivnost!J201+Sheet1!J201+Sheet2!J201</f>
        <v>0</v>
      </c>
      <c r="K201" s="320">
        <f>+Programska_aktivnost!K201+Sheet1!K201+Sheet2!K201</f>
        <v>0</v>
      </c>
      <c r="L201" s="331">
        <f>+Programska_aktivnost!L201+Sheet1!L201+Sheet2!L201</f>
        <v>0</v>
      </c>
      <c r="M201" s="320">
        <f>+Programska_aktivnost!M201+Sheet1!M201+Sheet2!M201</f>
        <v>0</v>
      </c>
      <c r="N201" s="331">
        <f t="shared" si="11"/>
        <v>0</v>
      </c>
      <c r="O201" s="320">
        <f t="shared" si="11"/>
        <v>0</v>
      </c>
      <c r="V201" s="16"/>
      <c r="W201" s="16"/>
      <c r="X201" s="16"/>
      <c r="Y201" s="236">
        <f t="shared" si="13"/>
        <v>482</v>
      </c>
    </row>
    <row r="202" spans="1:34" ht="33" customHeight="1">
      <c r="A202" s="276">
        <f t="shared" si="12"/>
        <v>155</v>
      </c>
      <c r="B202" s="245">
        <v>413000</v>
      </c>
      <c r="C202" s="277" t="s">
        <v>125</v>
      </c>
      <c r="D202" s="254">
        <f>+Programska_aktivnost!D202+Sheet1!D202+Sheet2!D202</f>
        <v>1699</v>
      </c>
      <c r="E202" s="253">
        <f>+Programska_aktivnost!E202+Sheet1!E202+Sheet2!E202</f>
        <v>0</v>
      </c>
      <c r="F202" s="254">
        <f>+Programska_aktivnost!F202+Sheet1!F202+Sheet2!F202</f>
        <v>1543</v>
      </c>
      <c r="G202" s="253">
        <f>+Programska_aktivnost!G202+Sheet1!G202+Sheet2!G202</f>
        <v>0</v>
      </c>
      <c r="H202" s="252">
        <f>+Programska_aktivnost!H202+Sheet1!H202+Sheet2!H202</f>
        <v>1226</v>
      </c>
      <c r="I202" s="253">
        <f>+Programska_aktivnost!I202+Sheet1!I202+Sheet2!I202</f>
        <v>0</v>
      </c>
      <c r="J202" s="254">
        <f>+Programska_aktivnost!J202+Sheet1!J202+Sheet2!J202</f>
        <v>1851</v>
      </c>
      <c r="K202" s="253">
        <f>+Programska_aktivnost!K202+Sheet1!K202+Sheet2!K202</f>
        <v>0</v>
      </c>
      <c r="L202" s="254">
        <f>+Programska_aktivnost!L202+Sheet1!L202+Sheet2!L202</f>
        <v>1907</v>
      </c>
      <c r="M202" s="253">
        <f>+Programska_aktivnost!M202+Sheet1!M202+Sheet2!M202</f>
        <v>0</v>
      </c>
      <c r="N202" s="254">
        <f t="shared" si="11"/>
        <v>4984</v>
      </c>
      <c r="O202" s="253">
        <f t="shared" si="11"/>
        <v>0</v>
      </c>
      <c r="V202" s="16"/>
      <c r="W202" s="16"/>
      <c r="X202" s="16"/>
      <c r="Y202" s="236">
        <f t="shared" si="13"/>
        <v>13210</v>
      </c>
    </row>
    <row r="203" spans="1:34" ht="33" customHeight="1">
      <c r="A203" s="278">
        <f t="shared" si="12"/>
        <v>156</v>
      </c>
      <c r="B203" s="246">
        <v>413100</v>
      </c>
      <c r="C203" s="279" t="s">
        <v>1300</v>
      </c>
      <c r="D203" s="331">
        <f>+Programska_aktivnost!D203+Sheet1!D203+Sheet2!D203</f>
        <v>1699</v>
      </c>
      <c r="E203" s="320">
        <f>+Programska_aktivnost!E203+Sheet1!E203+Sheet2!E203</f>
        <v>0</v>
      </c>
      <c r="F203" s="331">
        <f>+Programska_aktivnost!F203+Sheet1!F203+Sheet2!F203</f>
        <v>1543</v>
      </c>
      <c r="G203" s="320">
        <f>+Programska_aktivnost!G203+Sheet1!G203+Sheet2!G203</f>
        <v>0</v>
      </c>
      <c r="H203" s="332">
        <f>+Programska_aktivnost!H203+Sheet1!H203+Sheet2!H203</f>
        <v>1226</v>
      </c>
      <c r="I203" s="333">
        <f>+Programska_aktivnost!I203+Sheet1!I203+Sheet2!I203</f>
        <v>0</v>
      </c>
      <c r="J203" s="331">
        <f>+Programska_aktivnost!J203+Sheet1!J203+Sheet2!J203</f>
        <v>1851</v>
      </c>
      <c r="K203" s="320">
        <f>+Programska_aktivnost!K203+Sheet1!K203+Sheet2!K203</f>
        <v>0</v>
      </c>
      <c r="L203" s="331">
        <f>+Programska_aktivnost!L203+Sheet1!L203+Sheet2!L203</f>
        <v>1907</v>
      </c>
      <c r="M203" s="320">
        <f>+Programska_aktivnost!M203+Sheet1!M203+Sheet2!M203</f>
        <v>0</v>
      </c>
      <c r="N203" s="331">
        <f t="shared" si="11"/>
        <v>4984</v>
      </c>
      <c r="O203" s="320">
        <f t="shared" si="11"/>
        <v>0</v>
      </c>
      <c r="V203" s="16"/>
      <c r="W203" s="16"/>
      <c r="X203" s="16"/>
      <c r="Y203" s="236">
        <f t="shared" si="13"/>
        <v>13210</v>
      </c>
    </row>
    <row r="204" spans="1:34" ht="33" customHeight="1">
      <c r="A204" s="276">
        <f t="shared" si="12"/>
        <v>157</v>
      </c>
      <c r="B204" s="245">
        <v>414000</v>
      </c>
      <c r="C204" s="277" t="s">
        <v>126</v>
      </c>
      <c r="D204" s="254">
        <f>+Programska_aktivnost!D204+Sheet1!D204+Sheet2!D204</f>
        <v>144</v>
      </c>
      <c r="E204" s="253">
        <f>+Programska_aktivnost!E204+Sheet1!E204+Sheet2!E204</f>
        <v>232</v>
      </c>
      <c r="F204" s="254">
        <f>+Programska_aktivnost!F204+Sheet1!F204+Sheet2!F204</f>
        <v>0</v>
      </c>
      <c r="G204" s="253">
        <f>+Programska_aktivnost!G204+Sheet1!G204+Sheet2!G204</f>
        <v>300</v>
      </c>
      <c r="H204" s="252">
        <f>+Programska_aktivnost!H204+Sheet1!H204+Sheet2!H204</f>
        <v>101</v>
      </c>
      <c r="I204" s="253">
        <f>+Programska_aktivnost!I204+Sheet1!I204+Sheet2!I204</f>
        <v>1020</v>
      </c>
      <c r="J204" s="254">
        <f>+Programska_aktivnost!J204+Sheet1!J204+Sheet2!J204</f>
        <v>250</v>
      </c>
      <c r="K204" s="253">
        <f>+Programska_aktivnost!K204+Sheet1!K204+Sheet2!K204</f>
        <v>255</v>
      </c>
      <c r="L204" s="254">
        <f>+Programska_aktivnost!L204+Sheet1!L204+Sheet2!L204</f>
        <v>250</v>
      </c>
      <c r="M204" s="253">
        <f>+Programska_aktivnost!M204+Sheet1!M204+Sheet2!M204</f>
        <v>255</v>
      </c>
      <c r="N204" s="254">
        <f t="shared" si="11"/>
        <v>601</v>
      </c>
      <c r="O204" s="253">
        <f t="shared" si="11"/>
        <v>1530</v>
      </c>
      <c r="V204" s="16"/>
      <c r="W204" s="16"/>
      <c r="X204" s="16"/>
      <c r="Y204" s="236">
        <f t="shared" si="13"/>
        <v>4938</v>
      </c>
    </row>
    <row r="205" spans="1:34" ht="38.25" hidden="1">
      <c r="A205" s="278">
        <f t="shared" si="12"/>
        <v>158</v>
      </c>
      <c r="B205" s="246">
        <v>414100</v>
      </c>
      <c r="C205" s="279" t="s">
        <v>611</v>
      </c>
      <c r="D205" s="331">
        <f>+Programska_aktivnost!D205+Sheet1!D205+Sheet2!D205</f>
        <v>0</v>
      </c>
      <c r="E205" s="320">
        <f>+Programska_aktivnost!E205+Sheet1!E205+Sheet2!E205</f>
        <v>0</v>
      </c>
      <c r="F205" s="331">
        <f>+Programska_aktivnost!F205+Sheet1!F205+Sheet2!F205</f>
        <v>0</v>
      </c>
      <c r="G205" s="320">
        <f>+Programska_aktivnost!G205+Sheet1!G205+Sheet2!G205</f>
        <v>0</v>
      </c>
      <c r="H205" s="332">
        <f>+Programska_aktivnost!H205+Sheet1!H205+Sheet2!H205</f>
        <v>0</v>
      </c>
      <c r="I205" s="333">
        <f>+Programska_aktivnost!I205+Sheet1!I205+Sheet2!I205</f>
        <v>0</v>
      </c>
      <c r="J205" s="331">
        <f>+Programska_aktivnost!J205+Sheet1!J205+Sheet2!J205</f>
        <v>0</v>
      </c>
      <c r="K205" s="320">
        <f>+Programska_aktivnost!K205+Sheet1!K205+Sheet2!K205</f>
        <v>0</v>
      </c>
      <c r="L205" s="331">
        <f>+Programska_aktivnost!L205+Sheet1!L205+Sheet2!L205</f>
        <v>0</v>
      </c>
      <c r="M205" s="320">
        <f>+Programska_aktivnost!M205+Sheet1!M205+Sheet2!M205</f>
        <v>0</v>
      </c>
      <c r="N205" s="331">
        <f t="shared" si="11"/>
        <v>0</v>
      </c>
      <c r="O205" s="320">
        <f t="shared" si="11"/>
        <v>0</v>
      </c>
      <c r="V205" s="16"/>
      <c r="W205" s="16"/>
      <c r="X205" s="16"/>
      <c r="Y205" s="236">
        <f t="shared" si="13"/>
        <v>0</v>
      </c>
    </row>
    <row r="206" spans="1:34" ht="33" hidden="1" customHeight="1">
      <c r="A206" s="278">
        <f t="shared" si="12"/>
        <v>159</v>
      </c>
      <c r="B206" s="246">
        <v>414200</v>
      </c>
      <c r="C206" s="279" t="s">
        <v>612</v>
      </c>
      <c r="D206" s="331">
        <f>+Programska_aktivnost!D206+Sheet1!D206+Sheet2!D206</f>
        <v>0</v>
      </c>
      <c r="E206" s="320">
        <f>+Programska_aktivnost!E206+Sheet1!E206+Sheet2!E206</f>
        <v>0</v>
      </c>
      <c r="F206" s="331">
        <f>+Programska_aktivnost!F206+Sheet1!F206+Sheet2!F206</f>
        <v>0</v>
      </c>
      <c r="G206" s="320">
        <f>+Programska_aktivnost!G206+Sheet1!G206+Sheet2!G206</f>
        <v>0</v>
      </c>
      <c r="H206" s="332">
        <f>+Programska_aktivnost!H206+Sheet1!H206+Sheet2!H206</f>
        <v>0</v>
      </c>
      <c r="I206" s="333">
        <f>+Programska_aktivnost!I206+Sheet1!I206+Sheet2!I206</f>
        <v>0</v>
      </c>
      <c r="J206" s="331">
        <f>+Programska_aktivnost!J206+Sheet1!J206+Sheet2!J206</f>
        <v>0</v>
      </c>
      <c r="K206" s="320">
        <f>+Programska_aktivnost!K206+Sheet1!K206+Sheet2!K206</f>
        <v>0</v>
      </c>
      <c r="L206" s="331">
        <f>+Programska_aktivnost!L206+Sheet1!L206+Sheet2!L206</f>
        <v>0</v>
      </c>
      <c r="M206" s="320">
        <f>+Programska_aktivnost!M206+Sheet1!M206+Sheet2!M206</f>
        <v>0</v>
      </c>
      <c r="N206" s="331">
        <f t="shared" si="11"/>
        <v>0</v>
      </c>
      <c r="O206" s="320">
        <f t="shared" si="11"/>
        <v>0</v>
      </c>
      <c r="V206" s="16"/>
      <c r="W206" s="16"/>
      <c r="X206" s="16"/>
      <c r="Y206" s="236">
        <f t="shared" si="13"/>
        <v>0</v>
      </c>
    </row>
    <row r="207" spans="1:34" ht="33" customHeight="1">
      <c r="A207" s="278">
        <f t="shared" si="12"/>
        <v>160</v>
      </c>
      <c r="B207" s="246">
        <v>414300</v>
      </c>
      <c r="C207" s="279" t="s">
        <v>613</v>
      </c>
      <c r="D207" s="331">
        <f>+Programska_aktivnost!D207+Sheet1!D207+Sheet2!D207</f>
        <v>0</v>
      </c>
      <c r="E207" s="320">
        <f>+Programska_aktivnost!E207+Sheet1!E207+Sheet2!E207</f>
        <v>232</v>
      </c>
      <c r="F207" s="331">
        <f>+Programska_aktivnost!F207+Sheet1!F207+Sheet2!F207</f>
        <v>0</v>
      </c>
      <c r="G207" s="320">
        <f>+Programska_aktivnost!G207+Sheet1!G207+Sheet2!G207</f>
        <v>300</v>
      </c>
      <c r="H207" s="332">
        <f>+Programska_aktivnost!H207+Sheet1!H207+Sheet2!H207</f>
        <v>100</v>
      </c>
      <c r="I207" s="333">
        <f>+Programska_aktivnost!I207+Sheet1!I207+Sheet2!I207</f>
        <v>1020</v>
      </c>
      <c r="J207" s="331">
        <f>+Programska_aktivnost!J207+Sheet1!J207+Sheet2!J207</f>
        <v>100</v>
      </c>
      <c r="K207" s="320">
        <f>+Programska_aktivnost!K207+Sheet1!K207+Sheet2!K207</f>
        <v>255</v>
      </c>
      <c r="L207" s="331">
        <f>+Programska_aktivnost!L207+Sheet1!L207+Sheet2!L207</f>
        <v>100</v>
      </c>
      <c r="M207" s="320">
        <f>+Programska_aktivnost!M207+Sheet1!M207+Sheet2!M207</f>
        <v>255</v>
      </c>
      <c r="N207" s="331">
        <f t="shared" si="11"/>
        <v>300</v>
      </c>
      <c r="O207" s="320">
        <f t="shared" si="11"/>
        <v>1530</v>
      </c>
      <c r="V207" s="16"/>
      <c r="W207" s="16"/>
      <c r="X207" s="16"/>
      <c r="Y207" s="236">
        <f t="shared" si="13"/>
        <v>4192</v>
      </c>
    </row>
    <row r="208" spans="1:34" ht="51">
      <c r="A208" s="278">
        <f t="shared" si="12"/>
        <v>161</v>
      </c>
      <c r="B208" s="246">
        <v>414400</v>
      </c>
      <c r="C208" s="279" t="s">
        <v>614</v>
      </c>
      <c r="D208" s="331">
        <f>+Programska_aktivnost!D208+Sheet1!D208+Sheet2!D208</f>
        <v>144</v>
      </c>
      <c r="E208" s="320">
        <f>+Programska_aktivnost!E208+Sheet1!E208+Sheet2!E208</f>
        <v>0</v>
      </c>
      <c r="F208" s="331">
        <f>+Programska_aktivnost!F208+Sheet1!F208+Sheet2!F208</f>
        <v>0</v>
      </c>
      <c r="G208" s="320">
        <f>+Programska_aktivnost!G208+Sheet1!G208+Sheet2!G208</f>
        <v>0</v>
      </c>
      <c r="H208" s="332">
        <f>+Programska_aktivnost!H208+Sheet1!H208+Sheet2!H208</f>
        <v>1</v>
      </c>
      <c r="I208" s="333">
        <f>+Programska_aktivnost!I208+Sheet1!I208+Sheet2!I208</f>
        <v>0</v>
      </c>
      <c r="J208" s="331">
        <f>+Programska_aktivnost!J208+Sheet1!J208+Sheet2!J208</f>
        <v>150</v>
      </c>
      <c r="K208" s="320">
        <f>+Programska_aktivnost!K208+Sheet1!K208+Sheet2!K208</f>
        <v>0</v>
      </c>
      <c r="L208" s="331">
        <f>+Programska_aktivnost!L208+Sheet1!L208+Sheet2!L208</f>
        <v>150</v>
      </c>
      <c r="M208" s="320">
        <f>+Programska_aktivnost!M208+Sheet1!M208+Sheet2!M208</f>
        <v>0</v>
      </c>
      <c r="N208" s="331">
        <f t="shared" si="11"/>
        <v>301</v>
      </c>
      <c r="O208" s="320">
        <f t="shared" si="11"/>
        <v>0</v>
      </c>
      <c r="V208" s="16"/>
      <c r="W208" s="16"/>
      <c r="X208" s="16"/>
      <c r="Y208" s="236">
        <f t="shared" si="13"/>
        <v>746</v>
      </c>
    </row>
    <row r="209" spans="1:25" ht="33" customHeight="1">
      <c r="A209" s="276">
        <f t="shared" si="12"/>
        <v>162</v>
      </c>
      <c r="B209" s="245">
        <v>415000</v>
      </c>
      <c r="C209" s="277" t="s">
        <v>127</v>
      </c>
      <c r="D209" s="254">
        <f>+Programska_aktivnost!D209+Sheet1!D209+Sheet2!D209</f>
        <v>2598</v>
      </c>
      <c r="E209" s="253">
        <f>+Programska_aktivnost!E209+Sheet1!E209+Sheet2!E209</f>
        <v>0</v>
      </c>
      <c r="F209" s="254">
        <f>+Programska_aktivnost!F209+Sheet1!F209+Sheet2!F209</f>
        <v>2704</v>
      </c>
      <c r="G209" s="253">
        <f>+Programska_aktivnost!G209+Sheet1!G209+Sheet2!G209</f>
        <v>0</v>
      </c>
      <c r="H209" s="252">
        <f>+Programska_aktivnost!H209+Sheet1!H209+Sheet2!H209</f>
        <v>2390</v>
      </c>
      <c r="I209" s="253">
        <f>+Programska_aktivnost!I209+Sheet1!I209+Sheet2!I209</f>
        <v>0</v>
      </c>
      <c r="J209" s="254">
        <f>+Programska_aktivnost!J209+Sheet1!J209+Sheet2!J209</f>
        <v>2850</v>
      </c>
      <c r="K209" s="253">
        <f>+Programska_aktivnost!K209+Sheet1!K209+Sheet2!K209</f>
        <v>0</v>
      </c>
      <c r="L209" s="254">
        <f>+Programska_aktivnost!L209+Sheet1!L209+Sheet2!L209</f>
        <v>2900</v>
      </c>
      <c r="M209" s="253">
        <f>+Programska_aktivnost!M209+Sheet1!M209+Sheet2!M209</f>
        <v>0</v>
      </c>
      <c r="N209" s="254">
        <f t="shared" si="11"/>
        <v>8140</v>
      </c>
      <c r="O209" s="253">
        <f t="shared" si="11"/>
        <v>0</v>
      </c>
      <c r="V209" s="16"/>
      <c r="W209" s="16"/>
      <c r="X209" s="16"/>
      <c r="Y209" s="236">
        <f t="shared" si="13"/>
        <v>21582</v>
      </c>
    </row>
    <row r="210" spans="1:25" ht="33" customHeight="1">
      <c r="A210" s="278">
        <f t="shared" si="12"/>
        <v>163</v>
      </c>
      <c r="B210" s="246">
        <v>415100</v>
      </c>
      <c r="C210" s="279" t="s">
        <v>1326</v>
      </c>
      <c r="D210" s="331">
        <f>+Programska_aktivnost!D210+Sheet1!D210+Sheet2!D210</f>
        <v>2598</v>
      </c>
      <c r="E210" s="320">
        <f>+Programska_aktivnost!E210+Sheet1!E210+Sheet2!E210</f>
        <v>0</v>
      </c>
      <c r="F210" s="331">
        <f>+Programska_aktivnost!F210+Sheet1!F210+Sheet2!F210</f>
        <v>2704</v>
      </c>
      <c r="G210" s="320">
        <f>+Programska_aktivnost!G210+Sheet1!G210+Sheet2!G210</f>
        <v>0</v>
      </c>
      <c r="H210" s="332">
        <f>+Programska_aktivnost!H210+Sheet1!H210+Sheet2!H210</f>
        <v>2390</v>
      </c>
      <c r="I210" s="333">
        <f>+Programska_aktivnost!I210+Sheet1!I210+Sheet2!I210</f>
        <v>0</v>
      </c>
      <c r="J210" s="331">
        <f>+Programska_aktivnost!J210+Sheet1!J210+Sheet2!J210</f>
        <v>2850</v>
      </c>
      <c r="K210" s="320">
        <f>+Programska_aktivnost!K210+Sheet1!K210+Sheet2!K210</f>
        <v>0</v>
      </c>
      <c r="L210" s="331">
        <f>+Programska_aktivnost!L210+Sheet1!L210+Sheet2!L210</f>
        <v>2900</v>
      </c>
      <c r="M210" s="320">
        <f>+Programska_aktivnost!M210+Sheet1!M210+Sheet2!M210</f>
        <v>0</v>
      </c>
      <c r="N210" s="331">
        <f t="shared" si="11"/>
        <v>8140</v>
      </c>
      <c r="O210" s="320">
        <f t="shared" si="11"/>
        <v>0</v>
      </c>
      <c r="V210" s="16"/>
      <c r="W210" s="16"/>
      <c r="X210" s="16"/>
      <c r="Y210" s="236">
        <f t="shared" si="13"/>
        <v>21582</v>
      </c>
    </row>
    <row r="211" spans="1:25" ht="33" customHeight="1">
      <c r="A211" s="276">
        <f t="shared" si="12"/>
        <v>164</v>
      </c>
      <c r="B211" s="245">
        <v>416000</v>
      </c>
      <c r="C211" s="277" t="s">
        <v>128</v>
      </c>
      <c r="D211" s="254">
        <f>+Programska_aktivnost!D211+Sheet1!D211+Sheet2!D211</f>
        <v>645</v>
      </c>
      <c r="E211" s="253">
        <f>+Programska_aktivnost!E211+Sheet1!E211+Sheet2!E211</f>
        <v>0</v>
      </c>
      <c r="F211" s="254">
        <f>+Programska_aktivnost!F211+Sheet1!F211+Sheet2!F211</f>
        <v>683</v>
      </c>
      <c r="G211" s="253">
        <f>+Programska_aktivnost!G211+Sheet1!G211+Sheet2!G211</f>
        <v>0</v>
      </c>
      <c r="H211" s="252">
        <f>+Programska_aktivnost!H211+Sheet1!H211+Sheet2!H211</f>
        <v>599</v>
      </c>
      <c r="I211" s="253">
        <f>+Programska_aktivnost!I211+Sheet1!I211+Sheet2!I211</f>
        <v>0</v>
      </c>
      <c r="J211" s="254">
        <f>+Programska_aktivnost!J211+Sheet1!J211+Sheet2!J211</f>
        <v>477</v>
      </c>
      <c r="K211" s="253">
        <f>+Programska_aktivnost!K211+Sheet1!K211+Sheet2!K211</f>
        <v>0</v>
      </c>
      <c r="L211" s="254">
        <f>+Programska_aktivnost!L211+Sheet1!L211+Sheet2!L211</f>
        <v>1010</v>
      </c>
      <c r="M211" s="253">
        <f>+Programska_aktivnost!M211+Sheet1!M211+Sheet2!M211</f>
        <v>0</v>
      </c>
      <c r="N211" s="254">
        <f t="shared" si="11"/>
        <v>2086</v>
      </c>
      <c r="O211" s="253">
        <f t="shared" si="11"/>
        <v>0</v>
      </c>
      <c r="V211" s="16"/>
      <c r="W211" s="16"/>
      <c r="X211" s="16"/>
      <c r="Y211" s="236">
        <f t="shared" si="13"/>
        <v>5500</v>
      </c>
    </row>
    <row r="212" spans="1:25" ht="33" customHeight="1">
      <c r="A212" s="278">
        <f t="shared" si="12"/>
        <v>165</v>
      </c>
      <c r="B212" s="246">
        <v>416100</v>
      </c>
      <c r="C212" s="279" t="s">
        <v>1456</v>
      </c>
      <c r="D212" s="331">
        <f>+Programska_aktivnost!D212+Sheet1!D212+Sheet2!D212</f>
        <v>645</v>
      </c>
      <c r="E212" s="320">
        <f>+Programska_aktivnost!E212+Sheet1!E212+Sheet2!E212</f>
        <v>0</v>
      </c>
      <c r="F212" s="331">
        <f>+Programska_aktivnost!F212+Sheet1!F212+Sheet2!F212</f>
        <v>683</v>
      </c>
      <c r="G212" s="320">
        <f>+Programska_aktivnost!G212+Sheet1!G212+Sheet2!G212</f>
        <v>0</v>
      </c>
      <c r="H212" s="332">
        <f>+Programska_aktivnost!H212+Sheet1!H212+Sheet2!H212</f>
        <v>599</v>
      </c>
      <c r="I212" s="333">
        <f>+Programska_aktivnost!I212+Sheet1!I212+Sheet2!I212</f>
        <v>0</v>
      </c>
      <c r="J212" s="331">
        <f>+Programska_aktivnost!J212+Sheet1!J212+Sheet2!J212</f>
        <v>477</v>
      </c>
      <c r="K212" s="320">
        <f>+Programska_aktivnost!K212+Sheet1!K212+Sheet2!K212</f>
        <v>0</v>
      </c>
      <c r="L212" s="331">
        <f>+Programska_aktivnost!L212+Sheet1!L212+Sheet2!L212</f>
        <v>1010</v>
      </c>
      <c r="M212" s="320">
        <f>+Programska_aktivnost!M212+Sheet1!M212+Sheet2!M212</f>
        <v>0</v>
      </c>
      <c r="N212" s="331">
        <f t="shared" si="11"/>
        <v>2086</v>
      </c>
      <c r="O212" s="320">
        <f t="shared" si="11"/>
        <v>0</v>
      </c>
      <c r="V212" s="16"/>
      <c r="W212" s="16"/>
      <c r="X212" s="16"/>
      <c r="Y212" s="236">
        <f t="shared" si="13"/>
        <v>5500</v>
      </c>
    </row>
    <row r="213" spans="1:25" ht="33" customHeight="1">
      <c r="A213" s="276">
        <f t="shared" si="12"/>
        <v>166</v>
      </c>
      <c r="B213" s="245">
        <v>420000</v>
      </c>
      <c r="C213" s="277" t="s">
        <v>129</v>
      </c>
      <c r="D213" s="254">
        <f>+Programska_aktivnost!D213+Sheet1!D213+Sheet2!D213</f>
        <v>17704</v>
      </c>
      <c r="E213" s="253">
        <f>+Programska_aktivnost!E213+Sheet1!E213+Sheet2!E213</f>
        <v>1656</v>
      </c>
      <c r="F213" s="254">
        <f>+Programska_aktivnost!F213+Sheet1!F213+Sheet2!F213</f>
        <v>15420</v>
      </c>
      <c r="G213" s="253">
        <f>+Programska_aktivnost!G213+Sheet1!G213+Sheet2!G213</f>
        <v>1377</v>
      </c>
      <c r="H213" s="252">
        <f>+Programska_aktivnost!H213+Sheet1!H213+Sheet2!H213</f>
        <v>16830</v>
      </c>
      <c r="I213" s="253">
        <f>+Programska_aktivnost!I213+Sheet1!I213+Sheet2!I213</f>
        <v>5146</v>
      </c>
      <c r="J213" s="254">
        <f>+Programska_aktivnost!J213+Sheet1!J213+Sheet2!J213</f>
        <v>19394</v>
      </c>
      <c r="K213" s="253">
        <f>+Programska_aktivnost!K213+Sheet1!K213+Sheet2!K213</f>
        <v>4750</v>
      </c>
      <c r="L213" s="254">
        <f>+Programska_aktivnost!L213+Sheet1!L213+Sheet2!L213</f>
        <v>18755</v>
      </c>
      <c r="M213" s="253">
        <f>+Programska_aktivnost!M213+Sheet1!M213+Sheet2!M213</f>
        <v>4750</v>
      </c>
      <c r="N213" s="254">
        <f t="shared" ref="N213:O274" si="14">SUM(H213,J213,L213)</f>
        <v>54979</v>
      </c>
      <c r="O213" s="253">
        <f t="shared" si="14"/>
        <v>14646</v>
      </c>
      <c r="V213" s="16"/>
      <c r="W213" s="16"/>
      <c r="X213" s="16"/>
      <c r="Y213" s="236">
        <f t="shared" si="13"/>
        <v>175407</v>
      </c>
    </row>
    <row r="214" spans="1:25" ht="33" customHeight="1">
      <c r="A214" s="276">
        <f t="shared" si="12"/>
        <v>167</v>
      </c>
      <c r="B214" s="245">
        <v>421000</v>
      </c>
      <c r="C214" s="277" t="s">
        <v>130</v>
      </c>
      <c r="D214" s="254">
        <f>+Programska_aktivnost!D214+Sheet1!D214+Sheet2!D214</f>
        <v>9900</v>
      </c>
      <c r="E214" s="253">
        <f>+Programska_aktivnost!E214+Sheet1!E214+Sheet2!E214</f>
        <v>24</v>
      </c>
      <c r="F214" s="254">
        <f>+Programska_aktivnost!F214+Sheet1!F214+Sheet2!F214</f>
        <v>8456</v>
      </c>
      <c r="G214" s="253">
        <f>+Programska_aktivnost!G214+Sheet1!G214+Sheet2!G214</f>
        <v>4</v>
      </c>
      <c r="H214" s="252">
        <f>+Programska_aktivnost!H214+Sheet1!H214+Sheet2!H214</f>
        <v>9545</v>
      </c>
      <c r="I214" s="253">
        <f>+Programska_aktivnost!I214+Sheet1!I214+Sheet2!I214</f>
        <v>17</v>
      </c>
      <c r="J214" s="254">
        <f>+Programska_aktivnost!J214+Sheet1!J214+Sheet2!J214</f>
        <v>10553</v>
      </c>
      <c r="K214" s="253">
        <f>+Programska_aktivnost!K214+Sheet1!K214+Sheet2!K214</f>
        <v>18</v>
      </c>
      <c r="L214" s="254">
        <f>+Programska_aktivnost!L214+Sheet1!L214+Sheet2!L214</f>
        <v>10774</v>
      </c>
      <c r="M214" s="253">
        <f>+Programska_aktivnost!M214+Sheet1!M214+Sheet2!M214</f>
        <v>18</v>
      </c>
      <c r="N214" s="254">
        <f t="shared" si="14"/>
        <v>30872</v>
      </c>
      <c r="O214" s="253">
        <f t="shared" si="14"/>
        <v>53</v>
      </c>
      <c r="V214" s="16"/>
      <c r="W214" s="16"/>
      <c r="X214" s="16"/>
      <c r="Y214" s="236">
        <f t="shared" si="13"/>
        <v>80234</v>
      </c>
    </row>
    <row r="215" spans="1:25" ht="33" customHeight="1">
      <c r="A215" s="278">
        <f t="shared" si="12"/>
        <v>168</v>
      </c>
      <c r="B215" s="246">
        <v>421100</v>
      </c>
      <c r="C215" s="279" t="s">
        <v>615</v>
      </c>
      <c r="D215" s="331">
        <f>+Programska_aktivnost!D215+Sheet1!D215+Sheet2!D215</f>
        <v>150</v>
      </c>
      <c r="E215" s="320">
        <f>+Programska_aktivnost!E215+Sheet1!E215+Sheet2!E215</f>
        <v>24</v>
      </c>
      <c r="F215" s="331">
        <f>+Programska_aktivnost!F215+Sheet1!F215+Sheet2!F215</f>
        <v>149</v>
      </c>
      <c r="G215" s="320">
        <f>+Programska_aktivnost!G215+Sheet1!G215+Sheet2!G215</f>
        <v>4</v>
      </c>
      <c r="H215" s="332">
        <f>+Programska_aktivnost!H215+Sheet1!H215+Sheet2!H215</f>
        <v>174</v>
      </c>
      <c r="I215" s="333">
        <f>+Programska_aktivnost!I215+Sheet1!I215+Sheet2!I215</f>
        <v>17</v>
      </c>
      <c r="J215" s="331">
        <f>+Programska_aktivnost!J215+Sheet1!J215+Sheet2!J215</f>
        <v>174</v>
      </c>
      <c r="K215" s="320">
        <f>+Programska_aktivnost!K215+Sheet1!K215+Sheet2!K215</f>
        <v>18</v>
      </c>
      <c r="L215" s="331">
        <f>+Programska_aktivnost!L215+Sheet1!L215+Sheet2!L215</f>
        <v>174</v>
      </c>
      <c r="M215" s="320">
        <f>+Programska_aktivnost!M215+Sheet1!M215+Sheet2!M215</f>
        <v>18</v>
      </c>
      <c r="N215" s="331">
        <f t="shared" si="14"/>
        <v>522</v>
      </c>
      <c r="O215" s="320">
        <f t="shared" si="14"/>
        <v>53</v>
      </c>
      <c r="V215" s="16"/>
      <c r="W215" s="16"/>
      <c r="X215" s="16"/>
      <c r="Y215" s="236">
        <f t="shared" si="13"/>
        <v>1477</v>
      </c>
    </row>
    <row r="216" spans="1:25" ht="33" customHeight="1">
      <c r="A216" s="278">
        <f t="shared" si="12"/>
        <v>169</v>
      </c>
      <c r="B216" s="246">
        <v>421200</v>
      </c>
      <c r="C216" s="279" t="s">
        <v>616</v>
      </c>
      <c r="D216" s="331">
        <f>+Programska_aktivnost!D216+Sheet1!D216+Sheet2!D216</f>
        <v>6759</v>
      </c>
      <c r="E216" s="320">
        <f>+Programska_aktivnost!E216+Sheet1!E216+Sheet2!E216</f>
        <v>0</v>
      </c>
      <c r="F216" s="331">
        <f>+Programska_aktivnost!F216+Sheet1!F216+Sheet2!F216</f>
        <v>5959</v>
      </c>
      <c r="G216" s="320">
        <f>+Programska_aktivnost!G216+Sheet1!G216+Sheet2!G216</f>
        <v>0</v>
      </c>
      <c r="H216" s="332">
        <f>+Programska_aktivnost!H216+Sheet1!H216+Sheet2!H216</f>
        <v>6365</v>
      </c>
      <c r="I216" s="333">
        <f>+Programska_aktivnost!I216+Sheet1!I216+Sheet2!I216</f>
        <v>0</v>
      </c>
      <c r="J216" s="331">
        <f>+Programska_aktivnost!J216+Sheet1!J216+Sheet2!J216</f>
        <v>7324</v>
      </c>
      <c r="K216" s="320">
        <f>+Programska_aktivnost!K216+Sheet1!K216+Sheet2!K216</f>
        <v>0</v>
      </c>
      <c r="L216" s="331">
        <f>+Programska_aktivnost!L216+Sheet1!L216+Sheet2!L216</f>
        <v>7545</v>
      </c>
      <c r="M216" s="320">
        <f>+Programska_aktivnost!M216+Sheet1!M216+Sheet2!M216</f>
        <v>0</v>
      </c>
      <c r="N216" s="331">
        <f t="shared" si="14"/>
        <v>21234</v>
      </c>
      <c r="O216" s="320">
        <f t="shared" si="14"/>
        <v>0</v>
      </c>
      <c r="V216" s="16"/>
      <c r="W216" s="16"/>
      <c r="X216" s="16"/>
      <c r="Y216" s="236">
        <f t="shared" si="13"/>
        <v>55186</v>
      </c>
    </row>
    <row r="217" spans="1:25" ht="33" customHeight="1">
      <c r="A217" s="278">
        <f t="shared" si="12"/>
        <v>170</v>
      </c>
      <c r="B217" s="246">
        <v>421300</v>
      </c>
      <c r="C217" s="279" t="s">
        <v>617</v>
      </c>
      <c r="D217" s="331">
        <f>+Programska_aktivnost!D217+Sheet1!D217+Sheet2!D217</f>
        <v>2155</v>
      </c>
      <c r="E217" s="320">
        <f>+Programska_aktivnost!E217+Sheet1!E217+Sheet2!E217</f>
        <v>0</v>
      </c>
      <c r="F217" s="331">
        <f>+Programska_aktivnost!F217+Sheet1!F217+Sheet2!F217</f>
        <v>1469</v>
      </c>
      <c r="G217" s="320">
        <f>+Programska_aktivnost!G217+Sheet1!G217+Sheet2!G217</f>
        <v>0</v>
      </c>
      <c r="H217" s="332">
        <f>+Programska_aktivnost!H217+Sheet1!H217+Sheet2!H217</f>
        <v>2106</v>
      </c>
      <c r="I217" s="333">
        <f>+Programska_aktivnost!I217+Sheet1!I217+Sheet2!I217</f>
        <v>0</v>
      </c>
      <c r="J217" s="331">
        <f>+Programska_aktivnost!J217+Sheet1!J217+Sheet2!J217</f>
        <v>2027</v>
      </c>
      <c r="K217" s="320">
        <f>+Programska_aktivnost!K217+Sheet1!K217+Sheet2!K217</f>
        <v>0</v>
      </c>
      <c r="L217" s="331">
        <f>+Programska_aktivnost!L217+Sheet1!L217+Sheet2!L217</f>
        <v>2027</v>
      </c>
      <c r="M217" s="320">
        <f>+Programska_aktivnost!M217+Sheet1!M217+Sheet2!M217</f>
        <v>0</v>
      </c>
      <c r="N217" s="331">
        <f t="shared" si="14"/>
        <v>6160</v>
      </c>
      <c r="O217" s="320">
        <f t="shared" si="14"/>
        <v>0</v>
      </c>
      <c r="V217" s="16"/>
      <c r="W217" s="16"/>
      <c r="X217" s="16"/>
      <c r="Y217" s="236">
        <f t="shared" si="13"/>
        <v>15944</v>
      </c>
    </row>
    <row r="218" spans="1:25" ht="33" customHeight="1">
      <c r="A218" s="278">
        <f t="shared" si="12"/>
        <v>171</v>
      </c>
      <c r="B218" s="246">
        <v>421400</v>
      </c>
      <c r="C218" s="279" t="s">
        <v>618</v>
      </c>
      <c r="D218" s="331">
        <f>+Programska_aktivnost!D218+Sheet1!D218+Sheet2!D218</f>
        <v>304</v>
      </c>
      <c r="E218" s="320">
        <f>+Programska_aktivnost!E218+Sheet1!E218+Sheet2!E218</f>
        <v>0</v>
      </c>
      <c r="F218" s="331">
        <f>+Programska_aktivnost!F218+Sheet1!F218+Sheet2!F218</f>
        <v>337</v>
      </c>
      <c r="G218" s="320">
        <f>+Programska_aktivnost!G218+Sheet1!G218+Sheet2!G218</f>
        <v>0</v>
      </c>
      <c r="H218" s="332">
        <f>+Programska_aktivnost!H218+Sheet1!H218+Sheet2!H218</f>
        <v>341</v>
      </c>
      <c r="I218" s="333">
        <f>+Programska_aktivnost!I218+Sheet1!I218+Sheet2!I218</f>
        <v>0</v>
      </c>
      <c r="J218" s="331">
        <f>+Programska_aktivnost!J218+Sheet1!J218+Sheet2!J218</f>
        <v>414</v>
      </c>
      <c r="K218" s="320">
        <f>+Programska_aktivnost!K218+Sheet1!K218+Sheet2!K218</f>
        <v>0</v>
      </c>
      <c r="L218" s="331">
        <f>+Programska_aktivnost!L218+Sheet1!L218+Sheet2!L218</f>
        <v>414</v>
      </c>
      <c r="M218" s="320">
        <f>+Programska_aktivnost!M218+Sheet1!M218+Sheet2!M218</f>
        <v>0</v>
      </c>
      <c r="N218" s="331">
        <f t="shared" si="14"/>
        <v>1169</v>
      </c>
      <c r="O218" s="320">
        <f t="shared" si="14"/>
        <v>0</v>
      </c>
      <c r="V218" s="16"/>
      <c r="W218" s="16"/>
      <c r="X218" s="16"/>
      <c r="Y218" s="236">
        <f t="shared" si="13"/>
        <v>2979</v>
      </c>
    </row>
    <row r="219" spans="1:25" ht="33" customHeight="1">
      <c r="A219" s="278">
        <f t="shared" si="12"/>
        <v>172</v>
      </c>
      <c r="B219" s="246">
        <v>421500</v>
      </c>
      <c r="C219" s="279" t="s">
        <v>619</v>
      </c>
      <c r="D219" s="331">
        <f>+Programska_aktivnost!D219+Sheet1!D219+Sheet2!D219</f>
        <v>521</v>
      </c>
      <c r="E219" s="320">
        <f>+Programska_aktivnost!E219+Sheet1!E219+Sheet2!E219</f>
        <v>0</v>
      </c>
      <c r="F219" s="331">
        <f>+Programska_aktivnost!F219+Sheet1!F219+Sheet2!F219</f>
        <v>528</v>
      </c>
      <c r="G219" s="320">
        <f>+Programska_aktivnost!G219+Sheet1!G219+Sheet2!G219</f>
        <v>0</v>
      </c>
      <c r="H219" s="332">
        <f>+Programska_aktivnost!H219+Sheet1!H219+Sheet2!H219</f>
        <v>530</v>
      </c>
      <c r="I219" s="333">
        <f>+Programska_aktivnost!I219+Sheet1!I219+Sheet2!I219</f>
        <v>0</v>
      </c>
      <c r="J219" s="331">
        <f>+Programska_aktivnost!J219+Sheet1!J219+Sheet2!J219</f>
        <v>599</v>
      </c>
      <c r="K219" s="320">
        <f>+Programska_aktivnost!K219+Sheet1!K219+Sheet2!K219</f>
        <v>0</v>
      </c>
      <c r="L219" s="331">
        <f>+Programska_aktivnost!L219+Sheet1!L219+Sheet2!L219</f>
        <v>599</v>
      </c>
      <c r="M219" s="320">
        <f>+Programska_aktivnost!M219+Sheet1!M219+Sheet2!M219</f>
        <v>0</v>
      </c>
      <c r="N219" s="331">
        <f t="shared" si="14"/>
        <v>1728</v>
      </c>
      <c r="O219" s="320">
        <f t="shared" si="14"/>
        <v>0</v>
      </c>
      <c r="V219" s="16"/>
      <c r="W219" s="16"/>
      <c r="X219" s="16"/>
      <c r="Y219" s="236">
        <f t="shared" si="13"/>
        <v>4505</v>
      </c>
    </row>
    <row r="220" spans="1:25" ht="33" hidden="1" customHeight="1">
      <c r="A220" s="278">
        <f t="shared" si="12"/>
        <v>173</v>
      </c>
      <c r="B220" s="246">
        <v>421600</v>
      </c>
      <c r="C220" s="279" t="s">
        <v>620</v>
      </c>
      <c r="D220" s="331">
        <f>+Programska_aktivnost!D220+Sheet1!D220+Sheet2!D220</f>
        <v>0</v>
      </c>
      <c r="E220" s="320">
        <f>+Programska_aktivnost!E220+Sheet1!E220+Sheet2!E220</f>
        <v>0</v>
      </c>
      <c r="F220" s="331">
        <f>+Programska_aktivnost!F220+Sheet1!F220+Sheet2!F220</f>
        <v>0</v>
      </c>
      <c r="G220" s="320">
        <f>+Programska_aktivnost!G220+Sheet1!G220+Sheet2!G220</f>
        <v>0</v>
      </c>
      <c r="H220" s="332">
        <f>+Programska_aktivnost!H220+Sheet1!H220+Sheet2!H220</f>
        <v>0</v>
      </c>
      <c r="I220" s="333">
        <f>+Programska_aktivnost!I220+Sheet1!I220+Sheet2!I220</f>
        <v>0</v>
      </c>
      <c r="J220" s="331">
        <f>+Programska_aktivnost!J220+Sheet1!J220+Sheet2!J220</f>
        <v>0</v>
      </c>
      <c r="K220" s="320">
        <f>+Programska_aktivnost!K220+Sheet1!K220+Sheet2!K220</f>
        <v>0</v>
      </c>
      <c r="L220" s="331">
        <f>+Programska_aktivnost!L220+Sheet1!L220+Sheet2!L220</f>
        <v>0</v>
      </c>
      <c r="M220" s="320">
        <f>+Programska_aktivnost!M220+Sheet1!M220+Sheet2!M220</f>
        <v>0</v>
      </c>
      <c r="N220" s="331">
        <f t="shared" si="14"/>
        <v>0</v>
      </c>
      <c r="O220" s="320">
        <f t="shared" si="14"/>
        <v>0</v>
      </c>
      <c r="V220" s="16"/>
      <c r="W220" s="16"/>
      <c r="X220" s="16"/>
      <c r="Y220" s="236">
        <f t="shared" si="13"/>
        <v>0</v>
      </c>
    </row>
    <row r="221" spans="1:25" ht="33" customHeight="1">
      <c r="A221" s="285">
        <f t="shared" si="12"/>
        <v>174</v>
      </c>
      <c r="B221" s="249">
        <v>421900</v>
      </c>
      <c r="C221" s="279" t="s">
        <v>621</v>
      </c>
      <c r="D221" s="331">
        <f>+Programska_aktivnost!D221+Sheet1!D221+Sheet2!D221</f>
        <v>11</v>
      </c>
      <c r="E221" s="320">
        <f>+Programska_aktivnost!E221+Sheet1!E221+Sheet2!E221</f>
        <v>0</v>
      </c>
      <c r="F221" s="331">
        <f>+Programska_aktivnost!F221+Sheet1!F221+Sheet2!F221</f>
        <v>14</v>
      </c>
      <c r="G221" s="320">
        <f>+Programska_aktivnost!G221+Sheet1!G221+Sheet2!G221</f>
        <v>0</v>
      </c>
      <c r="H221" s="332">
        <f>+Programska_aktivnost!H221+Sheet1!H221+Sheet2!H221</f>
        <v>29</v>
      </c>
      <c r="I221" s="333">
        <f>+Programska_aktivnost!I221+Sheet1!I221+Sheet2!I221</f>
        <v>0</v>
      </c>
      <c r="J221" s="331">
        <f>+Programska_aktivnost!J221+Sheet1!J221+Sheet2!J221</f>
        <v>15</v>
      </c>
      <c r="K221" s="320">
        <f>+Programska_aktivnost!K221+Sheet1!K221+Sheet2!K221</f>
        <v>0</v>
      </c>
      <c r="L221" s="331">
        <f>+Programska_aktivnost!L221+Sheet1!L221+Sheet2!L221</f>
        <v>15</v>
      </c>
      <c r="M221" s="320">
        <f>+Programska_aktivnost!M221+Sheet1!M221+Sheet2!M221</f>
        <v>0</v>
      </c>
      <c r="N221" s="331">
        <f t="shared" si="14"/>
        <v>59</v>
      </c>
      <c r="O221" s="320">
        <f t="shared" si="14"/>
        <v>0</v>
      </c>
      <c r="V221" s="16"/>
      <c r="W221" s="16"/>
      <c r="X221" s="16"/>
      <c r="Y221" s="236">
        <f t="shared" si="13"/>
        <v>143</v>
      </c>
    </row>
    <row r="222" spans="1:25" ht="33" customHeight="1">
      <c r="A222" s="276">
        <f t="shared" si="12"/>
        <v>175</v>
      </c>
      <c r="B222" s="245">
        <v>422000</v>
      </c>
      <c r="C222" s="277" t="s">
        <v>131</v>
      </c>
      <c r="D222" s="254">
        <f>+Programska_aktivnost!D222+Sheet1!D222+Sheet2!D222</f>
        <v>2301</v>
      </c>
      <c r="E222" s="253">
        <f>+Programska_aktivnost!E222+Sheet1!E222+Sheet2!E222</f>
        <v>9</v>
      </c>
      <c r="F222" s="254">
        <f>+Programska_aktivnost!F222+Sheet1!F222+Sheet2!F222</f>
        <v>1728</v>
      </c>
      <c r="G222" s="253">
        <f>+Programska_aktivnost!G222+Sheet1!G222+Sheet2!G222</f>
        <v>0</v>
      </c>
      <c r="H222" s="252">
        <f>+Programska_aktivnost!H222+Sheet1!H222+Sheet2!H222</f>
        <v>311</v>
      </c>
      <c r="I222" s="253">
        <f>+Programska_aktivnost!I222+Sheet1!I222+Sheet2!I222</f>
        <v>0</v>
      </c>
      <c r="J222" s="254">
        <f>+Programska_aktivnost!J222+Sheet1!J222+Sheet2!J222</f>
        <v>2514</v>
      </c>
      <c r="K222" s="253">
        <f>+Programska_aktivnost!K222+Sheet1!K222+Sheet2!K222</f>
        <v>431</v>
      </c>
      <c r="L222" s="254">
        <f>+Programska_aktivnost!L222+Sheet1!L222+Sheet2!L222</f>
        <v>2514</v>
      </c>
      <c r="M222" s="253">
        <f>+Programska_aktivnost!M222+Sheet1!M222+Sheet2!M222</f>
        <v>431</v>
      </c>
      <c r="N222" s="254">
        <f t="shared" si="14"/>
        <v>5339</v>
      </c>
      <c r="O222" s="253">
        <f t="shared" si="14"/>
        <v>862</v>
      </c>
      <c r="V222" s="16"/>
      <c r="W222" s="16"/>
      <c r="X222" s="16"/>
      <c r="Y222" s="236">
        <f t="shared" si="13"/>
        <v>16440</v>
      </c>
    </row>
    <row r="223" spans="1:25" ht="33" customHeight="1">
      <c r="A223" s="278">
        <f t="shared" si="12"/>
        <v>176</v>
      </c>
      <c r="B223" s="246">
        <v>422100</v>
      </c>
      <c r="C223" s="279" t="s">
        <v>622</v>
      </c>
      <c r="D223" s="331">
        <f>+Programska_aktivnost!D223+Sheet1!D223+Sheet2!D223</f>
        <v>29</v>
      </c>
      <c r="E223" s="320">
        <f>+Programska_aktivnost!E223+Sheet1!E223+Sheet2!E223</f>
        <v>0</v>
      </c>
      <c r="F223" s="331">
        <f>+Programska_aktivnost!F223+Sheet1!F223+Sheet2!F223</f>
        <v>93</v>
      </c>
      <c r="G223" s="320">
        <f>+Programska_aktivnost!G223+Sheet1!G223+Sheet2!G223</f>
        <v>0</v>
      </c>
      <c r="H223" s="332">
        <f>+Programska_aktivnost!H223+Sheet1!H223+Sheet2!H223</f>
        <v>136</v>
      </c>
      <c r="I223" s="333">
        <f>+Programska_aktivnost!I223+Sheet1!I223+Sheet2!I223</f>
        <v>0</v>
      </c>
      <c r="J223" s="331">
        <f>+Programska_aktivnost!J223+Sheet1!J223+Sheet2!J223</f>
        <v>107</v>
      </c>
      <c r="K223" s="320">
        <f>+Programska_aktivnost!K223+Sheet1!K223+Sheet2!K223</f>
        <v>431</v>
      </c>
      <c r="L223" s="331">
        <f>+Programska_aktivnost!L223+Sheet1!L223+Sheet2!L223</f>
        <v>107</v>
      </c>
      <c r="M223" s="320">
        <f>+Programska_aktivnost!M223+Sheet1!M223+Sheet2!M223</f>
        <v>431</v>
      </c>
      <c r="N223" s="331">
        <f t="shared" si="14"/>
        <v>350</v>
      </c>
      <c r="O223" s="320">
        <f t="shared" si="14"/>
        <v>862</v>
      </c>
      <c r="V223" s="16"/>
      <c r="W223" s="16"/>
      <c r="X223" s="16"/>
      <c r="Y223" s="236">
        <f t="shared" si="13"/>
        <v>2546</v>
      </c>
    </row>
    <row r="224" spans="1:25" ht="33" hidden="1" customHeight="1">
      <c r="A224" s="278">
        <f t="shared" si="12"/>
        <v>177</v>
      </c>
      <c r="B224" s="246">
        <v>422200</v>
      </c>
      <c r="C224" s="279" t="s">
        <v>623</v>
      </c>
      <c r="D224" s="331">
        <f>+Programska_aktivnost!D224+Sheet1!D224+Sheet2!D224</f>
        <v>0</v>
      </c>
      <c r="E224" s="320">
        <f>+Programska_aktivnost!E224+Sheet1!E224+Sheet2!E224</f>
        <v>0</v>
      </c>
      <c r="F224" s="331">
        <f>+Programska_aktivnost!F224+Sheet1!F224+Sheet2!F224</f>
        <v>0</v>
      </c>
      <c r="G224" s="320">
        <f>+Programska_aktivnost!G224+Sheet1!G224+Sheet2!G224</f>
        <v>0</v>
      </c>
      <c r="H224" s="332">
        <f>+Programska_aktivnost!H224+Sheet1!H224+Sheet2!H224</f>
        <v>0</v>
      </c>
      <c r="I224" s="333">
        <f>+Programska_aktivnost!I224+Sheet1!I224+Sheet2!I224</f>
        <v>0</v>
      </c>
      <c r="J224" s="331">
        <f>+Programska_aktivnost!J224+Sheet1!J224+Sheet2!J224</f>
        <v>0</v>
      </c>
      <c r="K224" s="320">
        <f>+Programska_aktivnost!K224+Sheet1!K224+Sheet2!K224</f>
        <v>0</v>
      </c>
      <c r="L224" s="331">
        <f>+Programska_aktivnost!L224+Sheet1!L224+Sheet2!L224</f>
        <v>0</v>
      </c>
      <c r="M224" s="320">
        <f>+Programska_aktivnost!M224+Sheet1!M224+Sheet2!M224</f>
        <v>0</v>
      </c>
      <c r="N224" s="331">
        <f t="shared" si="14"/>
        <v>0</v>
      </c>
      <c r="O224" s="320">
        <f t="shared" si="14"/>
        <v>0</v>
      </c>
      <c r="V224" s="16"/>
      <c r="W224" s="16"/>
      <c r="X224" s="16"/>
      <c r="Y224" s="236">
        <f t="shared" si="13"/>
        <v>0</v>
      </c>
    </row>
    <row r="225" spans="1:25" ht="33" customHeight="1">
      <c r="A225" s="278">
        <f t="shared" si="12"/>
        <v>178</v>
      </c>
      <c r="B225" s="246">
        <v>422300</v>
      </c>
      <c r="C225" s="279" t="s">
        <v>624</v>
      </c>
      <c r="D225" s="331">
        <f>+Programska_aktivnost!D225+Sheet1!D225+Sheet2!D225</f>
        <v>0</v>
      </c>
      <c r="E225" s="320">
        <f>+Programska_aktivnost!E225+Sheet1!E225+Sheet2!E225</f>
        <v>0</v>
      </c>
      <c r="F225" s="331">
        <f>+Programska_aktivnost!F225+Sheet1!F225+Sheet2!F225</f>
        <v>0</v>
      </c>
      <c r="G225" s="320">
        <f>+Programska_aktivnost!G225+Sheet1!G225+Sheet2!G225</f>
        <v>0</v>
      </c>
      <c r="H225" s="332">
        <f>+Programska_aktivnost!H225+Sheet1!H225+Sheet2!H225</f>
        <v>3</v>
      </c>
      <c r="I225" s="333">
        <f>+Programska_aktivnost!I225+Sheet1!I225+Sheet2!I225</f>
        <v>0</v>
      </c>
      <c r="J225" s="331">
        <f>+Programska_aktivnost!J225+Sheet1!J225+Sheet2!J225</f>
        <v>3</v>
      </c>
      <c r="K225" s="320">
        <f>+Programska_aktivnost!K225+Sheet1!K225+Sheet2!K225</f>
        <v>0</v>
      </c>
      <c r="L225" s="331">
        <f>+Programska_aktivnost!L225+Sheet1!L225+Sheet2!L225</f>
        <v>3</v>
      </c>
      <c r="M225" s="320">
        <f>+Programska_aktivnost!M225+Sheet1!M225+Sheet2!M225</f>
        <v>0</v>
      </c>
      <c r="N225" s="331">
        <f t="shared" si="14"/>
        <v>9</v>
      </c>
      <c r="O225" s="320">
        <f t="shared" si="14"/>
        <v>0</v>
      </c>
      <c r="V225" s="16"/>
      <c r="W225" s="16"/>
      <c r="X225" s="16"/>
      <c r="Y225" s="236">
        <f t="shared" si="13"/>
        <v>18</v>
      </c>
    </row>
    <row r="226" spans="1:25" ht="33" customHeight="1">
      <c r="A226" s="278">
        <f t="shared" si="12"/>
        <v>179</v>
      </c>
      <c r="B226" s="246">
        <v>422400</v>
      </c>
      <c r="C226" s="279" t="s">
        <v>625</v>
      </c>
      <c r="D226" s="331">
        <f>+Programska_aktivnost!D226+Sheet1!D226+Sheet2!D226</f>
        <v>2260</v>
      </c>
      <c r="E226" s="320">
        <f>+Programska_aktivnost!E226+Sheet1!E226+Sheet2!E226</f>
        <v>9</v>
      </c>
      <c r="F226" s="331">
        <f>+Programska_aktivnost!F226+Sheet1!F226+Sheet2!F226</f>
        <v>1635</v>
      </c>
      <c r="G226" s="320">
        <f>+Programska_aktivnost!G226+Sheet1!G226+Sheet2!G226</f>
        <v>0</v>
      </c>
      <c r="H226" s="332">
        <f>+Programska_aktivnost!H226+Sheet1!H226+Sheet2!H226</f>
        <v>171</v>
      </c>
      <c r="I226" s="333">
        <f>+Programska_aktivnost!I226+Sheet1!I226+Sheet2!I226</f>
        <v>0</v>
      </c>
      <c r="J226" s="331">
        <f>+Programska_aktivnost!J226+Sheet1!J226+Sheet2!J226</f>
        <v>2378</v>
      </c>
      <c r="K226" s="320">
        <f>+Programska_aktivnost!K226+Sheet1!K226+Sheet2!K226</f>
        <v>0</v>
      </c>
      <c r="L226" s="331">
        <f>+Programska_aktivnost!L226+Sheet1!L226+Sheet2!L226</f>
        <v>2378</v>
      </c>
      <c r="M226" s="320">
        <f>+Programska_aktivnost!M226+Sheet1!M226+Sheet2!M226</f>
        <v>0</v>
      </c>
      <c r="N226" s="331">
        <f t="shared" si="14"/>
        <v>4927</v>
      </c>
      <c r="O226" s="320">
        <f t="shared" si="14"/>
        <v>0</v>
      </c>
      <c r="V226" s="16"/>
      <c r="W226" s="16"/>
      <c r="X226" s="16"/>
      <c r="Y226" s="236">
        <f t="shared" si="13"/>
        <v>13758</v>
      </c>
    </row>
    <row r="227" spans="1:25" ht="33" customHeight="1">
      <c r="A227" s="278">
        <f t="shared" si="12"/>
        <v>180</v>
      </c>
      <c r="B227" s="246">
        <v>422900</v>
      </c>
      <c r="C227" s="279" t="s">
        <v>626</v>
      </c>
      <c r="D227" s="331">
        <f>+Programska_aktivnost!D227+Sheet1!D227+Sheet2!D227</f>
        <v>12</v>
      </c>
      <c r="E227" s="320">
        <f>+Programska_aktivnost!E227+Sheet1!E227+Sheet2!E227</f>
        <v>0</v>
      </c>
      <c r="F227" s="331">
        <f>+Programska_aktivnost!F227+Sheet1!F227+Sheet2!F227</f>
        <v>0</v>
      </c>
      <c r="G227" s="320">
        <f>+Programska_aktivnost!G227+Sheet1!G227+Sheet2!G227</f>
        <v>0</v>
      </c>
      <c r="H227" s="332">
        <f>+Programska_aktivnost!H227+Sheet1!H227+Sheet2!H227</f>
        <v>1</v>
      </c>
      <c r="I227" s="333">
        <f>+Programska_aktivnost!I227+Sheet1!I227+Sheet2!I227</f>
        <v>0</v>
      </c>
      <c r="J227" s="331">
        <f>+Programska_aktivnost!J227+Sheet1!J227+Sheet2!J227</f>
        <v>26</v>
      </c>
      <c r="K227" s="320">
        <f>+Programska_aktivnost!K227+Sheet1!K227+Sheet2!K227</f>
        <v>0</v>
      </c>
      <c r="L227" s="331">
        <f>+Programska_aktivnost!L227+Sheet1!L227+Sheet2!L227</f>
        <v>26</v>
      </c>
      <c r="M227" s="320">
        <f>+Programska_aktivnost!M227+Sheet1!M227+Sheet2!M227</f>
        <v>0</v>
      </c>
      <c r="N227" s="331">
        <f t="shared" si="14"/>
        <v>53</v>
      </c>
      <c r="O227" s="320">
        <f t="shared" si="14"/>
        <v>0</v>
      </c>
      <c r="V227" s="16"/>
      <c r="W227" s="16"/>
      <c r="X227" s="16"/>
      <c r="Y227" s="236">
        <f t="shared" si="13"/>
        <v>118</v>
      </c>
    </row>
    <row r="228" spans="1:25" ht="33" customHeight="1">
      <c r="A228" s="276">
        <f t="shared" si="12"/>
        <v>181</v>
      </c>
      <c r="B228" s="245">
        <v>423000</v>
      </c>
      <c r="C228" s="277" t="s">
        <v>132</v>
      </c>
      <c r="D228" s="254">
        <f>+Programska_aktivnost!D228+Sheet1!D228+Sheet2!D228</f>
        <v>761</v>
      </c>
      <c r="E228" s="253">
        <f>+Programska_aktivnost!E228+Sheet1!E228+Sheet2!E228</f>
        <v>870</v>
      </c>
      <c r="F228" s="254">
        <f>+Programska_aktivnost!F228+Sheet1!F228+Sheet2!F228</f>
        <v>640</v>
      </c>
      <c r="G228" s="253">
        <f>+Programska_aktivnost!G228+Sheet1!G228+Sheet2!G228</f>
        <v>841</v>
      </c>
      <c r="H228" s="252">
        <f>+Programska_aktivnost!H228+Sheet1!H228+Sheet2!H228</f>
        <v>1434</v>
      </c>
      <c r="I228" s="253">
        <f>+Programska_aktivnost!I228+Sheet1!I228+Sheet2!I228</f>
        <v>4933</v>
      </c>
      <c r="J228" s="254">
        <f>+Programska_aktivnost!J228+Sheet1!J228+Sheet2!J228</f>
        <v>1370</v>
      </c>
      <c r="K228" s="253">
        <f>+Programska_aktivnost!K228+Sheet1!K228+Sheet2!K228</f>
        <v>4290</v>
      </c>
      <c r="L228" s="254">
        <f>+Programska_aktivnost!L228+Sheet1!L228+Sheet2!L228</f>
        <v>745</v>
      </c>
      <c r="M228" s="253">
        <f>+Programska_aktivnost!M228+Sheet1!M228+Sheet2!M228</f>
        <v>4290</v>
      </c>
      <c r="N228" s="254">
        <f t="shared" si="14"/>
        <v>3549</v>
      </c>
      <c r="O228" s="253">
        <f t="shared" si="14"/>
        <v>13513</v>
      </c>
      <c r="V228" s="16"/>
      <c r="W228" s="16"/>
      <c r="X228" s="16"/>
      <c r="Y228" s="236">
        <f t="shared" si="13"/>
        <v>37236</v>
      </c>
    </row>
    <row r="229" spans="1:25" ht="33" customHeight="1">
      <c r="A229" s="278">
        <f t="shared" si="12"/>
        <v>182</v>
      </c>
      <c r="B229" s="246">
        <v>423100</v>
      </c>
      <c r="C229" s="279" t="s">
        <v>627</v>
      </c>
      <c r="D229" s="331">
        <f>+Programska_aktivnost!D229+Sheet1!D229+Sheet2!D229</f>
        <v>7</v>
      </c>
      <c r="E229" s="320">
        <f>+Programska_aktivnost!E229+Sheet1!E229+Sheet2!E229</f>
        <v>0</v>
      </c>
      <c r="F229" s="331">
        <f>+Programska_aktivnost!F229+Sheet1!F229+Sheet2!F229</f>
        <v>0</v>
      </c>
      <c r="G229" s="320">
        <f>+Programska_aktivnost!G229+Sheet1!G229+Sheet2!G229</f>
        <v>0</v>
      </c>
      <c r="H229" s="332">
        <f>+Programska_aktivnost!H229+Sheet1!H229+Sheet2!H229</f>
        <v>1</v>
      </c>
      <c r="I229" s="333">
        <f>+Programska_aktivnost!I229+Sheet1!I229+Sheet2!I229</f>
        <v>0</v>
      </c>
      <c r="J229" s="331">
        <f>+Programska_aktivnost!J229+Sheet1!J229+Sheet2!J229</f>
        <v>8</v>
      </c>
      <c r="K229" s="320">
        <f>+Programska_aktivnost!K229+Sheet1!K229+Sheet2!K229</f>
        <v>0</v>
      </c>
      <c r="L229" s="331">
        <f>+Programska_aktivnost!L229+Sheet1!L229+Sheet2!L229</f>
        <v>8</v>
      </c>
      <c r="M229" s="320">
        <f>+Programska_aktivnost!M229+Sheet1!M229+Sheet2!M229</f>
        <v>0</v>
      </c>
      <c r="N229" s="331">
        <f t="shared" si="14"/>
        <v>17</v>
      </c>
      <c r="O229" s="320">
        <f t="shared" si="14"/>
        <v>0</v>
      </c>
      <c r="V229" s="16"/>
      <c r="W229" s="16"/>
      <c r="X229" s="16"/>
      <c r="Y229" s="236">
        <f t="shared" si="13"/>
        <v>41</v>
      </c>
    </row>
    <row r="230" spans="1:25" ht="33" customHeight="1">
      <c r="A230" s="278">
        <f t="shared" si="12"/>
        <v>183</v>
      </c>
      <c r="B230" s="246">
        <v>423200</v>
      </c>
      <c r="C230" s="279" t="s">
        <v>628</v>
      </c>
      <c r="D230" s="331">
        <f>+Programska_aktivnost!D230+Sheet1!D230+Sheet2!D230</f>
        <v>180</v>
      </c>
      <c r="E230" s="320">
        <f>+Programska_aktivnost!E230+Sheet1!E230+Sheet2!E230</f>
        <v>0</v>
      </c>
      <c r="F230" s="331">
        <f>+Programska_aktivnost!F230+Sheet1!F230+Sheet2!F230</f>
        <v>180</v>
      </c>
      <c r="G230" s="320">
        <f>+Programska_aktivnost!G230+Sheet1!G230+Sheet2!G230</f>
        <v>0</v>
      </c>
      <c r="H230" s="332">
        <f>+Programska_aktivnost!H230+Sheet1!H230+Sheet2!H230</f>
        <v>186</v>
      </c>
      <c r="I230" s="333">
        <f>+Programska_aktivnost!I230+Sheet1!I230+Sheet2!I230</f>
        <v>0</v>
      </c>
      <c r="J230" s="331">
        <f>+Programska_aktivnost!J230+Sheet1!J230+Sheet2!J230</f>
        <v>184</v>
      </c>
      <c r="K230" s="320">
        <f>+Programska_aktivnost!K230+Sheet1!K230+Sheet2!K230</f>
        <v>0</v>
      </c>
      <c r="L230" s="331">
        <f>+Programska_aktivnost!L230+Sheet1!L230+Sheet2!L230</f>
        <v>184</v>
      </c>
      <c r="M230" s="320">
        <f>+Programska_aktivnost!M230+Sheet1!M230+Sheet2!M230</f>
        <v>0</v>
      </c>
      <c r="N230" s="331">
        <f t="shared" si="14"/>
        <v>554</v>
      </c>
      <c r="O230" s="320">
        <f t="shared" si="14"/>
        <v>0</v>
      </c>
      <c r="V230" s="16"/>
      <c r="W230" s="16"/>
      <c r="X230" s="16"/>
      <c r="Y230" s="236">
        <f t="shared" si="13"/>
        <v>1468</v>
      </c>
    </row>
    <row r="231" spans="1:25" ht="33" customHeight="1">
      <c r="A231" s="278">
        <f t="shared" si="12"/>
        <v>184</v>
      </c>
      <c r="B231" s="246">
        <v>423300</v>
      </c>
      <c r="C231" s="279" t="s">
        <v>629</v>
      </c>
      <c r="D231" s="331">
        <f>+Programska_aktivnost!D231+Sheet1!D231+Sheet2!D231</f>
        <v>91</v>
      </c>
      <c r="E231" s="320">
        <f>+Programska_aktivnost!E231+Sheet1!E231+Sheet2!E231</f>
        <v>43</v>
      </c>
      <c r="F231" s="331">
        <f>+Programska_aktivnost!F231+Sheet1!F231+Sheet2!F231</f>
        <v>64</v>
      </c>
      <c r="G231" s="320">
        <f>+Programska_aktivnost!G231+Sheet1!G231+Sheet2!G231</f>
        <v>74</v>
      </c>
      <c r="H231" s="332">
        <f>+Programska_aktivnost!H231+Sheet1!H231+Sheet2!H231</f>
        <v>138</v>
      </c>
      <c r="I231" s="333">
        <f>+Programska_aktivnost!I231+Sheet1!I231+Sheet2!I231</f>
        <v>81</v>
      </c>
      <c r="J231" s="331">
        <f>+Programska_aktivnost!J231+Sheet1!J231+Sheet2!J231</f>
        <v>162</v>
      </c>
      <c r="K231" s="320">
        <f>+Programska_aktivnost!K231+Sheet1!K231+Sheet2!K231</f>
        <v>1</v>
      </c>
      <c r="L231" s="331">
        <f>+Programska_aktivnost!L231+Sheet1!L231+Sheet2!L231</f>
        <v>162</v>
      </c>
      <c r="M231" s="320">
        <f>+Programska_aktivnost!M231+Sheet1!M231+Sheet2!M231</f>
        <v>1</v>
      </c>
      <c r="N231" s="331">
        <f t="shared" si="14"/>
        <v>462</v>
      </c>
      <c r="O231" s="320">
        <f t="shared" si="14"/>
        <v>83</v>
      </c>
      <c r="V231" s="16"/>
      <c r="W231" s="16"/>
      <c r="X231" s="16"/>
      <c r="Y231" s="236">
        <f t="shared" si="13"/>
        <v>1362</v>
      </c>
    </row>
    <row r="232" spans="1:25" ht="33" customHeight="1">
      <c r="A232" s="278">
        <f t="shared" si="12"/>
        <v>185</v>
      </c>
      <c r="B232" s="246">
        <v>423400</v>
      </c>
      <c r="C232" s="279" t="s">
        <v>630</v>
      </c>
      <c r="D232" s="331">
        <f>+Programska_aktivnost!D232+Sheet1!D232+Sheet2!D232</f>
        <v>67</v>
      </c>
      <c r="E232" s="320">
        <f>+Programska_aktivnost!E232+Sheet1!E232+Sheet2!E232</f>
        <v>35</v>
      </c>
      <c r="F232" s="331">
        <f>+Programska_aktivnost!F232+Sheet1!F232+Sheet2!F232</f>
        <v>53</v>
      </c>
      <c r="G232" s="320">
        <f>+Programska_aktivnost!G232+Sheet1!G232+Sheet2!G232</f>
        <v>0</v>
      </c>
      <c r="H232" s="332">
        <f>+Programska_aktivnost!H232+Sheet1!H232+Sheet2!H232</f>
        <v>61</v>
      </c>
      <c r="I232" s="333">
        <f>+Programska_aktivnost!I232+Sheet1!I232+Sheet2!I232</f>
        <v>0</v>
      </c>
      <c r="J232" s="331">
        <f>+Programska_aktivnost!J232+Sheet1!J232+Sheet2!J232</f>
        <v>91</v>
      </c>
      <c r="K232" s="320">
        <f>+Programska_aktivnost!K232+Sheet1!K232+Sheet2!K232</f>
        <v>0</v>
      </c>
      <c r="L232" s="331">
        <f>+Programska_aktivnost!L232+Sheet1!L232+Sheet2!L232</f>
        <v>91</v>
      </c>
      <c r="M232" s="320">
        <f>+Programska_aktivnost!M232+Sheet1!M232+Sheet2!M232</f>
        <v>0</v>
      </c>
      <c r="N232" s="331">
        <f t="shared" si="14"/>
        <v>243</v>
      </c>
      <c r="O232" s="320">
        <f t="shared" si="14"/>
        <v>0</v>
      </c>
      <c r="V232" s="16"/>
      <c r="W232" s="16"/>
      <c r="X232" s="16"/>
      <c r="Y232" s="236">
        <f t="shared" si="13"/>
        <v>641</v>
      </c>
    </row>
    <row r="233" spans="1:25" ht="33" customHeight="1">
      <c r="A233" s="278">
        <f t="shared" si="12"/>
        <v>186</v>
      </c>
      <c r="B233" s="246">
        <v>423500</v>
      </c>
      <c r="C233" s="279" t="s">
        <v>631</v>
      </c>
      <c r="D233" s="331">
        <f>+Programska_aktivnost!D233+Sheet1!D233+Sheet2!D233</f>
        <v>85</v>
      </c>
      <c r="E233" s="320">
        <f>+Programska_aktivnost!E233+Sheet1!E233+Sheet2!E233</f>
        <v>0</v>
      </c>
      <c r="F233" s="331">
        <f>+Programska_aktivnost!F233+Sheet1!F233+Sheet2!F233</f>
        <v>8</v>
      </c>
      <c r="G233" s="320">
        <f>+Programska_aktivnost!G233+Sheet1!G233+Sheet2!G233</f>
        <v>0</v>
      </c>
      <c r="H233" s="332">
        <f>+Programska_aktivnost!H233+Sheet1!H233+Sheet2!H233</f>
        <v>705</v>
      </c>
      <c r="I233" s="333">
        <f>+Programska_aktivnost!I233+Sheet1!I233+Sheet2!I233</f>
        <v>0</v>
      </c>
      <c r="J233" s="331">
        <f>+Programska_aktivnost!J233+Sheet1!J233+Sheet2!J233</f>
        <v>480</v>
      </c>
      <c r="K233" s="320">
        <f>+Programska_aktivnost!K233+Sheet1!K233+Sheet2!K233</f>
        <v>0</v>
      </c>
      <c r="L233" s="331">
        <f>+Programska_aktivnost!L233+Sheet1!L233+Sheet2!L233</f>
        <v>180</v>
      </c>
      <c r="M233" s="320">
        <f>+Programska_aktivnost!M233+Sheet1!M233+Sheet2!M233</f>
        <v>0</v>
      </c>
      <c r="N233" s="331">
        <f t="shared" si="14"/>
        <v>1365</v>
      </c>
      <c r="O233" s="320">
        <f t="shared" si="14"/>
        <v>0</v>
      </c>
      <c r="V233" s="16"/>
      <c r="W233" s="16"/>
      <c r="X233" s="16"/>
      <c r="Y233" s="236">
        <f t="shared" si="13"/>
        <v>2823</v>
      </c>
    </row>
    <row r="234" spans="1:25" ht="33" customHeight="1">
      <c r="A234" s="278">
        <f t="shared" si="12"/>
        <v>187</v>
      </c>
      <c r="B234" s="246">
        <v>423600</v>
      </c>
      <c r="C234" s="279" t="s">
        <v>632</v>
      </c>
      <c r="D234" s="331">
        <f>+Programska_aktivnost!D234+Sheet1!D234+Sheet2!D234</f>
        <v>2</v>
      </c>
      <c r="E234" s="320">
        <f>+Programska_aktivnost!E234+Sheet1!E234+Sheet2!E234</f>
        <v>0</v>
      </c>
      <c r="F234" s="331">
        <f>+Programska_aktivnost!F234+Sheet1!F234+Sheet2!F234</f>
        <v>0</v>
      </c>
      <c r="G234" s="320">
        <f>+Programska_aktivnost!G234+Sheet1!G234+Sheet2!G234</f>
        <v>0</v>
      </c>
      <c r="H234" s="332">
        <f>+Programska_aktivnost!H234+Sheet1!H234+Sheet2!H234</f>
        <v>1</v>
      </c>
      <c r="I234" s="333">
        <f>+Programska_aktivnost!I234+Sheet1!I234+Sheet2!I234</f>
        <v>0</v>
      </c>
      <c r="J234" s="331">
        <f>+Programska_aktivnost!J234+Sheet1!J234+Sheet2!J234</f>
        <v>70</v>
      </c>
      <c r="K234" s="320">
        <f>+Programska_aktivnost!K234+Sheet1!K234+Sheet2!K234</f>
        <v>0</v>
      </c>
      <c r="L234" s="331">
        <f>+Programska_aktivnost!L234+Sheet1!L234+Sheet2!L234</f>
        <v>70</v>
      </c>
      <c r="M234" s="320">
        <f>+Programska_aktivnost!M234+Sheet1!M234+Sheet2!M234</f>
        <v>0</v>
      </c>
      <c r="N234" s="331">
        <f t="shared" si="14"/>
        <v>141</v>
      </c>
      <c r="O234" s="320">
        <f t="shared" si="14"/>
        <v>0</v>
      </c>
      <c r="V234" s="16"/>
      <c r="W234" s="16"/>
      <c r="X234" s="16"/>
      <c r="Y234" s="236">
        <f t="shared" si="13"/>
        <v>284</v>
      </c>
    </row>
    <row r="235" spans="1:25" ht="33" customHeight="1">
      <c r="A235" s="278">
        <f t="shared" si="12"/>
        <v>188</v>
      </c>
      <c r="B235" s="246">
        <v>423700</v>
      </c>
      <c r="C235" s="279" t="s">
        <v>633</v>
      </c>
      <c r="D235" s="331">
        <f>+Programska_aktivnost!D235+Sheet1!D235+Sheet2!D235</f>
        <v>8</v>
      </c>
      <c r="E235" s="320">
        <f>+Programska_aktivnost!E235+Sheet1!E235+Sheet2!E235</f>
        <v>57</v>
      </c>
      <c r="F235" s="331">
        <f>+Programska_aktivnost!F235+Sheet1!F235+Sheet2!F235</f>
        <v>41</v>
      </c>
      <c r="G235" s="320">
        <f>+Programska_aktivnost!G235+Sheet1!G235+Sheet2!G235</f>
        <v>10</v>
      </c>
      <c r="H235" s="332">
        <f>+Programska_aktivnost!H235+Sheet1!H235+Sheet2!H235</f>
        <v>22</v>
      </c>
      <c r="I235" s="333">
        <f>+Programska_aktivnost!I235+Sheet1!I235+Sheet2!I235</f>
        <v>0</v>
      </c>
      <c r="J235" s="331">
        <f>+Programska_aktivnost!J235+Sheet1!J235+Sheet2!J235</f>
        <v>30</v>
      </c>
      <c r="K235" s="320">
        <f>+Programska_aktivnost!K235+Sheet1!K235+Sheet2!K235</f>
        <v>2</v>
      </c>
      <c r="L235" s="331">
        <f>+Programska_aktivnost!L235+Sheet1!L235+Sheet2!L235</f>
        <v>30</v>
      </c>
      <c r="M235" s="320">
        <f>+Programska_aktivnost!M235+Sheet1!M235+Sheet2!M235</f>
        <v>2</v>
      </c>
      <c r="N235" s="331">
        <f t="shared" si="14"/>
        <v>82</v>
      </c>
      <c r="O235" s="320">
        <f t="shared" si="14"/>
        <v>4</v>
      </c>
      <c r="V235" s="16"/>
      <c r="W235" s="16"/>
      <c r="X235" s="16"/>
      <c r="Y235" s="236">
        <f t="shared" si="13"/>
        <v>288</v>
      </c>
    </row>
    <row r="236" spans="1:25" ht="33" customHeight="1">
      <c r="A236" s="283">
        <f t="shared" si="12"/>
        <v>189</v>
      </c>
      <c r="B236" s="248">
        <v>423900</v>
      </c>
      <c r="C236" s="284" t="s">
        <v>769</v>
      </c>
      <c r="D236" s="336">
        <f>+Programska_aktivnost!D236+Sheet1!D236+Sheet2!D236</f>
        <v>321</v>
      </c>
      <c r="E236" s="322">
        <f>+Programska_aktivnost!E236+Sheet1!E236+Sheet2!E236</f>
        <v>735</v>
      </c>
      <c r="F236" s="336">
        <f>+Programska_aktivnost!F236+Sheet1!F236+Sheet2!F236</f>
        <v>294</v>
      </c>
      <c r="G236" s="322">
        <f>+Programska_aktivnost!G236+Sheet1!G236+Sheet2!G236</f>
        <v>757</v>
      </c>
      <c r="H236" s="332">
        <f>+Programska_aktivnost!H236+Sheet1!H236+Sheet2!H236</f>
        <v>320</v>
      </c>
      <c r="I236" s="333">
        <f>+Programska_aktivnost!I236+Sheet1!I236+Sheet2!I236</f>
        <v>4852</v>
      </c>
      <c r="J236" s="336">
        <f>+Programska_aktivnost!J236+Sheet1!J236+Sheet2!J236</f>
        <v>345</v>
      </c>
      <c r="K236" s="322">
        <f>+Programska_aktivnost!K236+Sheet1!K236+Sheet2!K236</f>
        <v>4287</v>
      </c>
      <c r="L236" s="336">
        <f>+Programska_aktivnost!L236+Sheet1!L236+Sheet2!L236</f>
        <v>20</v>
      </c>
      <c r="M236" s="322">
        <f>+Programska_aktivnost!M236+Sheet1!M236+Sheet2!M236</f>
        <v>4287</v>
      </c>
      <c r="N236" s="336">
        <f t="shared" si="14"/>
        <v>685</v>
      </c>
      <c r="O236" s="322">
        <f t="shared" si="14"/>
        <v>13426</v>
      </c>
      <c r="V236" s="16"/>
      <c r="W236" s="16"/>
      <c r="X236" s="16"/>
      <c r="Y236" s="236">
        <f t="shared" si="13"/>
        <v>30329</v>
      </c>
    </row>
    <row r="237" spans="1:25" ht="33" customHeight="1">
      <c r="A237" s="276">
        <f t="shared" si="12"/>
        <v>190</v>
      </c>
      <c r="B237" s="245">
        <v>424000</v>
      </c>
      <c r="C237" s="277" t="s">
        <v>133</v>
      </c>
      <c r="D237" s="254">
        <f>+Programska_aktivnost!D237+Sheet1!D237+Sheet2!D237</f>
        <v>75</v>
      </c>
      <c r="E237" s="253">
        <f>+Programska_aktivnost!E237+Sheet1!E237+Sheet2!E237</f>
        <v>0</v>
      </c>
      <c r="F237" s="254">
        <f>+Programska_aktivnost!F237+Sheet1!F237+Sheet2!F237</f>
        <v>16</v>
      </c>
      <c r="G237" s="253">
        <f>+Programska_aktivnost!G237+Sheet1!G237+Sheet2!G237</f>
        <v>0</v>
      </c>
      <c r="H237" s="252">
        <f>+Programska_aktivnost!H237+Sheet1!H237+Sheet2!H237</f>
        <v>44</v>
      </c>
      <c r="I237" s="253">
        <f>+Programska_aktivnost!I237+Sheet1!I237+Sheet2!I237</f>
        <v>0</v>
      </c>
      <c r="J237" s="254">
        <f>+Programska_aktivnost!J237+Sheet1!J237+Sheet2!J237</f>
        <v>198</v>
      </c>
      <c r="K237" s="253">
        <f>+Programska_aktivnost!K237+Sheet1!K237+Sheet2!K237</f>
        <v>0</v>
      </c>
      <c r="L237" s="254">
        <f>+Programska_aktivnost!L237+Sheet1!L237+Sheet2!L237</f>
        <v>198</v>
      </c>
      <c r="M237" s="253">
        <f>+Programska_aktivnost!M237+Sheet1!M237+Sheet2!M237</f>
        <v>0</v>
      </c>
      <c r="N237" s="254">
        <f t="shared" si="14"/>
        <v>440</v>
      </c>
      <c r="O237" s="253">
        <f t="shared" si="14"/>
        <v>0</v>
      </c>
      <c r="V237" s="16"/>
      <c r="W237" s="16"/>
      <c r="X237" s="16"/>
      <c r="Y237" s="236">
        <f t="shared" si="13"/>
        <v>971</v>
      </c>
    </row>
    <row r="238" spans="1:25" ht="33" hidden="1" customHeight="1">
      <c r="A238" s="278">
        <f t="shared" si="12"/>
        <v>191</v>
      </c>
      <c r="B238" s="246">
        <v>424100</v>
      </c>
      <c r="C238" s="279" t="s">
        <v>634</v>
      </c>
      <c r="D238" s="331">
        <f>+Programska_aktivnost!D238+Sheet1!D238+Sheet2!D238</f>
        <v>0</v>
      </c>
      <c r="E238" s="320">
        <f>+Programska_aktivnost!E238+Sheet1!E238+Sheet2!E238</f>
        <v>0</v>
      </c>
      <c r="F238" s="331">
        <f>+Programska_aktivnost!F238+Sheet1!F238+Sheet2!F238</f>
        <v>0</v>
      </c>
      <c r="G238" s="320">
        <f>+Programska_aktivnost!G238+Sheet1!G238+Sheet2!G238</f>
        <v>0</v>
      </c>
      <c r="H238" s="332">
        <f>+Programska_aktivnost!H238+Sheet1!H238+Sheet2!H238</f>
        <v>0</v>
      </c>
      <c r="I238" s="333">
        <f>+Programska_aktivnost!I238+Sheet1!I238+Sheet2!I238</f>
        <v>0</v>
      </c>
      <c r="J238" s="331">
        <f>+Programska_aktivnost!J238+Sheet1!J238+Sheet2!J238</f>
        <v>0</v>
      </c>
      <c r="K238" s="320">
        <f>+Programska_aktivnost!K238+Sheet1!K238+Sheet2!K238</f>
        <v>0</v>
      </c>
      <c r="L238" s="331">
        <f>+Programska_aktivnost!L238+Sheet1!L238+Sheet2!L238</f>
        <v>0</v>
      </c>
      <c r="M238" s="320">
        <f>+Programska_aktivnost!M238+Sheet1!M238+Sheet2!M238</f>
        <v>0</v>
      </c>
      <c r="N238" s="331">
        <f t="shared" si="14"/>
        <v>0</v>
      </c>
      <c r="O238" s="320">
        <f t="shared" si="14"/>
        <v>0</v>
      </c>
      <c r="V238" s="16"/>
      <c r="W238" s="16"/>
      <c r="X238" s="16"/>
      <c r="Y238" s="236">
        <f t="shared" si="13"/>
        <v>0</v>
      </c>
    </row>
    <row r="239" spans="1:25" ht="33" customHeight="1">
      <c r="A239" s="278">
        <f t="shared" si="12"/>
        <v>192</v>
      </c>
      <c r="B239" s="246">
        <v>424200</v>
      </c>
      <c r="C239" s="279" t="s">
        <v>635</v>
      </c>
      <c r="D239" s="331">
        <f>+Programska_aktivnost!D239+Sheet1!D239+Sheet2!D239</f>
        <v>59</v>
      </c>
      <c r="E239" s="320">
        <f>+Programska_aktivnost!E239+Sheet1!E239+Sheet2!E239</f>
        <v>0</v>
      </c>
      <c r="F239" s="331">
        <f>+Programska_aktivnost!F239+Sheet1!F239+Sheet2!F239</f>
        <v>0</v>
      </c>
      <c r="G239" s="320">
        <f>+Programska_aktivnost!G239+Sheet1!G239+Sheet2!G239</f>
        <v>0</v>
      </c>
      <c r="H239" s="332">
        <f>+Programska_aktivnost!H239+Sheet1!H239+Sheet2!H239</f>
        <v>3</v>
      </c>
      <c r="I239" s="333">
        <f>+Programska_aktivnost!I239+Sheet1!I239+Sheet2!I239</f>
        <v>0</v>
      </c>
      <c r="J239" s="331">
        <f>+Programska_aktivnost!J239+Sheet1!J239+Sheet2!J239</f>
        <v>140</v>
      </c>
      <c r="K239" s="320">
        <f>+Programska_aktivnost!K239+Sheet1!K239+Sheet2!K239</f>
        <v>0</v>
      </c>
      <c r="L239" s="331">
        <f>+Programska_aktivnost!L239+Sheet1!L239+Sheet2!L239</f>
        <v>140</v>
      </c>
      <c r="M239" s="320">
        <f>+Programska_aktivnost!M239+Sheet1!M239+Sheet2!M239</f>
        <v>0</v>
      </c>
      <c r="N239" s="331">
        <f t="shared" si="14"/>
        <v>283</v>
      </c>
      <c r="O239" s="320">
        <f t="shared" si="14"/>
        <v>0</v>
      </c>
      <c r="V239" s="16"/>
      <c r="W239" s="16"/>
      <c r="X239" s="16"/>
      <c r="Y239" s="236">
        <f t="shared" si="13"/>
        <v>625</v>
      </c>
    </row>
    <row r="240" spans="1:25" ht="33" customHeight="1">
      <c r="A240" s="278">
        <f t="shared" si="12"/>
        <v>193</v>
      </c>
      <c r="B240" s="246">
        <v>424300</v>
      </c>
      <c r="C240" s="279" t="s">
        <v>636</v>
      </c>
      <c r="D240" s="331">
        <f>+Programska_aktivnost!D240+Sheet1!D240+Sheet2!D240</f>
        <v>16</v>
      </c>
      <c r="E240" s="320">
        <f>+Programska_aktivnost!E240+Sheet1!E240+Sheet2!E240</f>
        <v>0</v>
      </c>
      <c r="F240" s="331">
        <f>+Programska_aktivnost!F240+Sheet1!F240+Sheet2!F240</f>
        <v>16</v>
      </c>
      <c r="G240" s="320">
        <f>+Programska_aktivnost!G240+Sheet1!G240+Sheet2!G240</f>
        <v>0</v>
      </c>
      <c r="H240" s="332">
        <f>+Programska_aktivnost!H240+Sheet1!H240+Sheet2!H240</f>
        <v>40</v>
      </c>
      <c r="I240" s="333">
        <f>+Programska_aktivnost!I240+Sheet1!I240+Sheet2!I240</f>
        <v>0</v>
      </c>
      <c r="J240" s="331">
        <f>+Programska_aktivnost!J240+Sheet1!J240+Sheet2!J240</f>
        <v>40</v>
      </c>
      <c r="K240" s="320">
        <f>+Programska_aktivnost!K240+Sheet1!K240+Sheet2!K240</f>
        <v>0</v>
      </c>
      <c r="L240" s="331">
        <f>+Programska_aktivnost!L240+Sheet1!L240+Sheet2!L240</f>
        <v>40</v>
      </c>
      <c r="M240" s="320">
        <f>+Programska_aktivnost!M240+Sheet1!M240+Sheet2!M240</f>
        <v>0</v>
      </c>
      <c r="N240" s="331">
        <f t="shared" si="14"/>
        <v>120</v>
      </c>
      <c r="O240" s="320">
        <f t="shared" si="14"/>
        <v>0</v>
      </c>
      <c r="V240" s="16"/>
      <c r="W240" s="16"/>
      <c r="X240" s="16"/>
      <c r="Y240" s="236">
        <f t="shared" si="13"/>
        <v>272</v>
      </c>
    </row>
    <row r="241" spans="1:25" ht="33" hidden="1" customHeight="1">
      <c r="A241" s="278">
        <f t="shared" si="12"/>
        <v>194</v>
      </c>
      <c r="B241" s="246">
        <v>424400</v>
      </c>
      <c r="C241" s="279" t="s">
        <v>637</v>
      </c>
      <c r="D241" s="331">
        <f>+Programska_aktivnost!D241+Sheet1!D241+Sheet2!D241</f>
        <v>0</v>
      </c>
      <c r="E241" s="320">
        <f>+Programska_aktivnost!E241+Sheet1!E241+Sheet2!E241</f>
        <v>0</v>
      </c>
      <c r="F241" s="331">
        <f>+Programska_aktivnost!F241+Sheet1!F241+Sheet2!F241</f>
        <v>0</v>
      </c>
      <c r="G241" s="320">
        <f>+Programska_aktivnost!G241+Sheet1!G241+Sheet2!G241</f>
        <v>0</v>
      </c>
      <c r="H241" s="332">
        <f>+Programska_aktivnost!H241+Sheet1!H241+Sheet2!H241</f>
        <v>0</v>
      </c>
      <c r="I241" s="333">
        <f>+Programska_aktivnost!I241+Sheet1!I241+Sheet2!I241</f>
        <v>0</v>
      </c>
      <c r="J241" s="331">
        <f>+Programska_aktivnost!J241+Sheet1!J241+Sheet2!J241</f>
        <v>0</v>
      </c>
      <c r="K241" s="320">
        <f>+Programska_aktivnost!K241+Sheet1!K241+Sheet2!K241</f>
        <v>0</v>
      </c>
      <c r="L241" s="331">
        <f>+Programska_aktivnost!L241+Sheet1!L241+Sheet2!L241</f>
        <v>0</v>
      </c>
      <c r="M241" s="320">
        <f>+Programska_aktivnost!M241+Sheet1!M241+Sheet2!M241</f>
        <v>0</v>
      </c>
      <c r="N241" s="331">
        <f t="shared" si="14"/>
        <v>0</v>
      </c>
      <c r="O241" s="320">
        <f t="shared" si="14"/>
        <v>0</v>
      </c>
      <c r="V241" s="16"/>
      <c r="W241" s="16"/>
      <c r="X241" s="16"/>
      <c r="Y241" s="236">
        <f t="shared" si="13"/>
        <v>0</v>
      </c>
    </row>
    <row r="242" spans="1:25" ht="33" hidden="1" customHeight="1">
      <c r="A242" s="278">
        <f t="shared" si="12"/>
        <v>195</v>
      </c>
      <c r="B242" s="246">
        <v>424500</v>
      </c>
      <c r="C242" s="279" t="s">
        <v>638</v>
      </c>
      <c r="D242" s="331">
        <f>+Programska_aktivnost!D242+Sheet1!D242+Sheet2!D242</f>
        <v>0</v>
      </c>
      <c r="E242" s="320">
        <f>+Programska_aktivnost!E242+Sheet1!E242+Sheet2!E242</f>
        <v>0</v>
      </c>
      <c r="F242" s="331">
        <f>+Programska_aktivnost!F242+Sheet1!F242+Sheet2!F242</f>
        <v>0</v>
      </c>
      <c r="G242" s="320">
        <f>+Programska_aktivnost!G242+Sheet1!G242+Sheet2!G242</f>
        <v>0</v>
      </c>
      <c r="H242" s="332">
        <f>+Programska_aktivnost!H242+Sheet1!H242+Sheet2!H242</f>
        <v>0</v>
      </c>
      <c r="I242" s="333">
        <f>+Programska_aktivnost!I242+Sheet1!I242+Sheet2!I242</f>
        <v>0</v>
      </c>
      <c r="J242" s="331">
        <f>+Programska_aktivnost!J242+Sheet1!J242+Sheet2!J242</f>
        <v>0</v>
      </c>
      <c r="K242" s="320">
        <f>+Programska_aktivnost!K242+Sheet1!K242+Sheet2!K242</f>
        <v>0</v>
      </c>
      <c r="L242" s="331">
        <f>+Programska_aktivnost!L242+Sheet1!L242+Sheet2!L242</f>
        <v>0</v>
      </c>
      <c r="M242" s="320">
        <f>+Programska_aktivnost!M242+Sheet1!M242+Sheet2!M242</f>
        <v>0</v>
      </c>
      <c r="N242" s="331">
        <f t="shared" si="14"/>
        <v>0</v>
      </c>
      <c r="O242" s="320">
        <f t="shared" si="14"/>
        <v>0</v>
      </c>
      <c r="V242" s="16"/>
      <c r="W242" s="16"/>
      <c r="X242" s="16"/>
      <c r="Y242" s="236">
        <f t="shared" si="13"/>
        <v>0</v>
      </c>
    </row>
    <row r="243" spans="1:25" ht="33" customHeight="1">
      <c r="A243" s="278">
        <f t="shared" si="12"/>
        <v>196</v>
      </c>
      <c r="B243" s="246">
        <v>424600</v>
      </c>
      <c r="C243" s="279" t="s">
        <v>639</v>
      </c>
      <c r="D243" s="331">
        <f>+Programska_aktivnost!D243+Sheet1!D243+Sheet2!D243</f>
        <v>0</v>
      </c>
      <c r="E243" s="320">
        <f>+Programska_aktivnost!E243+Sheet1!E243+Sheet2!E243</f>
        <v>0</v>
      </c>
      <c r="F243" s="331">
        <f>+Programska_aktivnost!F243+Sheet1!F243+Sheet2!F243</f>
        <v>0</v>
      </c>
      <c r="G243" s="320">
        <f>+Programska_aktivnost!G243+Sheet1!G243+Sheet2!G243</f>
        <v>0</v>
      </c>
      <c r="H243" s="332">
        <f>+Programska_aktivnost!H243+Sheet1!H243+Sheet2!H243</f>
        <v>1</v>
      </c>
      <c r="I243" s="333">
        <f>+Programska_aktivnost!I243+Sheet1!I243+Sheet2!I243</f>
        <v>0</v>
      </c>
      <c r="J243" s="331">
        <f>+Programska_aktivnost!J243+Sheet1!J243+Sheet2!J243</f>
        <v>18</v>
      </c>
      <c r="K243" s="320">
        <f>+Programska_aktivnost!K243+Sheet1!K243+Sheet2!K243</f>
        <v>0</v>
      </c>
      <c r="L243" s="331">
        <f>+Programska_aktivnost!L243+Sheet1!L243+Sheet2!L243</f>
        <v>18</v>
      </c>
      <c r="M243" s="320">
        <f>+Programska_aktivnost!M243+Sheet1!M243+Sheet2!M243</f>
        <v>0</v>
      </c>
      <c r="N243" s="331">
        <f t="shared" si="14"/>
        <v>37</v>
      </c>
      <c r="O243" s="320">
        <f t="shared" si="14"/>
        <v>0</v>
      </c>
      <c r="V243" s="16"/>
      <c r="W243" s="16"/>
      <c r="X243" s="16"/>
      <c r="Y243" s="236">
        <f t="shared" si="13"/>
        <v>74</v>
      </c>
    </row>
    <row r="244" spans="1:25" ht="33" hidden="1" customHeight="1">
      <c r="A244" s="278">
        <f t="shared" si="12"/>
        <v>197</v>
      </c>
      <c r="B244" s="246">
        <v>424900</v>
      </c>
      <c r="C244" s="279" t="s">
        <v>640</v>
      </c>
      <c r="D244" s="331">
        <f>+Programska_aktivnost!D244+Sheet1!D244+Sheet2!D244</f>
        <v>0</v>
      </c>
      <c r="E244" s="320">
        <f>+Programska_aktivnost!E244+Sheet1!E244+Sheet2!E244</f>
        <v>0</v>
      </c>
      <c r="F244" s="331">
        <f>+Programska_aktivnost!F244+Sheet1!F244+Sheet2!F244</f>
        <v>0</v>
      </c>
      <c r="G244" s="320">
        <f>+Programska_aktivnost!G244+Sheet1!G244+Sheet2!G244</f>
        <v>0</v>
      </c>
      <c r="H244" s="332">
        <f>+Programska_aktivnost!H244+Sheet1!H244+Sheet2!H244</f>
        <v>0</v>
      </c>
      <c r="I244" s="333">
        <f>+Programska_aktivnost!I244+Sheet1!I244+Sheet2!I244</f>
        <v>0</v>
      </c>
      <c r="J244" s="331">
        <f>+Programska_aktivnost!J244+Sheet1!J244+Sheet2!J244</f>
        <v>0</v>
      </c>
      <c r="K244" s="320">
        <f>+Programska_aktivnost!K244+Sheet1!K244+Sheet2!K244</f>
        <v>0</v>
      </c>
      <c r="L244" s="331">
        <f>+Programska_aktivnost!L244+Sheet1!L244+Sheet2!L244</f>
        <v>0</v>
      </c>
      <c r="M244" s="320">
        <f>+Programska_aktivnost!M244+Sheet1!M244+Sheet2!M244</f>
        <v>0</v>
      </c>
      <c r="N244" s="331">
        <f t="shared" si="14"/>
        <v>0</v>
      </c>
      <c r="O244" s="320">
        <f t="shared" si="14"/>
        <v>0</v>
      </c>
      <c r="V244" s="16"/>
      <c r="W244" s="16"/>
      <c r="X244" s="16"/>
      <c r="Y244" s="236">
        <f t="shared" si="13"/>
        <v>0</v>
      </c>
    </row>
    <row r="245" spans="1:25" ht="33" customHeight="1">
      <c r="A245" s="276">
        <f t="shared" si="12"/>
        <v>198</v>
      </c>
      <c r="B245" s="245">
        <v>425000</v>
      </c>
      <c r="C245" s="277" t="s">
        <v>134</v>
      </c>
      <c r="D245" s="254">
        <f>+Programska_aktivnost!D245+Sheet1!D245+Sheet2!D245</f>
        <v>740</v>
      </c>
      <c r="E245" s="253">
        <f>+Programska_aktivnost!E245+Sheet1!E245+Sheet2!E245</f>
        <v>599</v>
      </c>
      <c r="F245" s="254">
        <f>+Programska_aktivnost!F245+Sheet1!F245+Sheet2!F245</f>
        <v>482</v>
      </c>
      <c r="G245" s="253">
        <f>+Programska_aktivnost!G245+Sheet1!G245+Sheet2!G245</f>
        <v>449</v>
      </c>
      <c r="H245" s="252">
        <f>+Programska_aktivnost!H245+Sheet1!H245+Sheet2!H245</f>
        <v>1316</v>
      </c>
      <c r="I245" s="253">
        <f>+Programska_aktivnost!I245+Sheet1!I245+Sheet2!I245</f>
        <v>176</v>
      </c>
      <c r="J245" s="254">
        <f>+Programska_aktivnost!J245+Sheet1!J245+Sheet2!J245</f>
        <v>621</v>
      </c>
      <c r="K245" s="253">
        <f>+Programska_aktivnost!K245+Sheet1!K245+Sheet2!K245</f>
        <v>8</v>
      </c>
      <c r="L245" s="254">
        <f>+Programska_aktivnost!L245+Sheet1!L245+Sheet2!L245</f>
        <v>244</v>
      </c>
      <c r="M245" s="253">
        <f>+Programska_aktivnost!M245+Sheet1!M245+Sheet2!M245</f>
        <v>8</v>
      </c>
      <c r="N245" s="254">
        <f t="shared" si="14"/>
        <v>2181</v>
      </c>
      <c r="O245" s="253">
        <f t="shared" si="14"/>
        <v>192</v>
      </c>
      <c r="V245" s="16"/>
      <c r="W245" s="16"/>
      <c r="X245" s="16"/>
      <c r="Y245" s="236">
        <f t="shared" si="13"/>
        <v>7016</v>
      </c>
    </row>
    <row r="246" spans="1:25" ht="33" customHeight="1">
      <c r="A246" s="283">
        <f t="shared" si="12"/>
        <v>199</v>
      </c>
      <c r="B246" s="248">
        <v>425100</v>
      </c>
      <c r="C246" s="284" t="s">
        <v>641</v>
      </c>
      <c r="D246" s="336">
        <f>+Programska_aktivnost!D246+Sheet1!D246+Sheet2!D246</f>
        <v>552</v>
      </c>
      <c r="E246" s="322">
        <f>+Programska_aktivnost!E246+Sheet1!E246+Sheet2!E246</f>
        <v>533</v>
      </c>
      <c r="F246" s="336">
        <f>+Programska_aktivnost!F246+Sheet1!F246+Sheet2!F246</f>
        <v>86</v>
      </c>
      <c r="G246" s="322">
        <f>+Programska_aktivnost!G246+Sheet1!G246+Sheet2!G246</f>
        <v>449</v>
      </c>
      <c r="H246" s="332">
        <f>+Programska_aktivnost!H246+Sheet1!H246+Sheet2!H246</f>
        <v>873</v>
      </c>
      <c r="I246" s="333">
        <f>+Programska_aktivnost!I246+Sheet1!I246+Sheet2!I246</f>
        <v>176</v>
      </c>
      <c r="J246" s="336">
        <f>+Programska_aktivnost!J246+Sheet1!J246+Sheet2!J246</f>
        <v>378</v>
      </c>
      <c r="K246" s="322">
        <f>+Programska_aktivnost!K246+Sheet1!K246+Sheet2!K246</f>
        <v>8</v>
      </c>
      <c r="L246" s="336">
        <f>+Programska_aktivnost!L246+Sheet1!L246+Sheet2!L246</f>
        <v>1</v>
      </c>
      <c r="M246" s="322">
        <f>+Programska_aktivnost!M246+Sheet1!M246+Sheet2!M246</f>
        <v>8</v>
      </c>
      <c r="N246" s="336">
        <f t="shared" si="14"/>
        <v>1252</v>
      </c>
      <c r="O246" s="322">
        <f t="shared" si="14"/>
        <v>192</v>
      </c>
      <c r="V246" s="16"/>
      <c r="W246" s="16"/>
      <c r="X246" s="16"/>
      <c r="Y246" s="236">
        <f t="shared" si="13"/>
        <v>4508</v>
      </c>
    </row>
    <row r="247" spans="1:25" ht="33" customHeight="1">
      <c r="A247" s="283">
        <f t="shared" si="12"/>
        <v>200</v>
      </c>
      <c r="B247" s="248">
        <v>425200</v>
      </c>
      <c r="C247" s="284" t="s">
        <v>642</v>
      </c>
      <c r="D247" s="336">
        <f>+Programska_aktivnost!D247+Sheet1!D247+Sheet2!D247</f>
        <v>188</v>
      </c>
      <c r="E247" s="322">
        <f>+Programska_aktivnost!E247+Sheet1!E247+Sheet2!E247</f>
        <v>66</v>
      </c>
      <c r="F247" s="336">
        <f>+Programska_aktivnost!F247+Sheet1!F247+Sheet2!F247</f>
        <v>396</v>
      </c>
      <c r="G247" s="322">
        <f>+Programska_aktivnost!G247+Sheet1!G247+Sheet2!G247</f>
        <v>0</v>
      </c>
      <c r="H247" s="332">
        <f>+Programska_aktivnost!H247+Sheet1!H247+Sheet2!H247</f>
        <v>443</v>
      </c>
      <c r="I247" s="333">
        <f>+Programska_aktivnost!I247+Sheet1!I247+Sheet2!I247</f>
        <v>0</v>
      </c>
      <c r="J247" s="336">
        <f>+Programska_aktivnost!J247+Sheet1!J247+Sheet2!J247</f>
        <v>243</v>
      </c>
      <c r="K247" s="322">
        <f>+Programska_aktivnost!K247+Sheet1!K247+Sheet2!K247</f>
        <v>0</v>
      </c>
      <c r="L247" s="336">
        <f>+Programska_aktivnost!L247+Sheet1!L247+Sheet2!L247</f>
        <v>243</v>
      </c>
      <c r="M247" s="322">
        <f>+Programska_aktivnost!M247+Sheet1!M247+Sheet2!M247</f>
        <v>0</v>
      </c>
      <c r="N247" s="336">
        <f t="shared" si="14"/>
        <v>929</v>
      </c>
      <c r="O247" s="322">
        <f t="shared" si="14"/>
        <v>0</v>
      </c>
      <c r="V247" s="16"/>
      <c r="W247" s="16"/>
      <c r="X247" s="16"/>
      <c r="Y247" s="236">
        <f t="shared" si="13"/>
        <v>2508</v>
      </c>
    </row>
    <row r="248" spans="1:25" ht="33" customHeight="1">
      <c r="A248" s="276">
        <f t="shared" ref="A248:A311" si="15">A247+1</f>
        <v>201</v>
      </c>
      <c r="B248" s="245">
        <v>426000</v>
      </c>
      <c r="C248" s="277" t="s">
        <v>135</v>
      </c>
      <c r="D248" s="254">
        <f>+Programska_aktivnost!D248+Sheet1!D248+Sheet2!D248</f>
        <v>3927</v>
      </c>
      <c r="E248" s="253">
        <f>+Programska_aktivnost!E248+Sheet1!E248+Sheet2!E248</f>
        <v>154</v>
      </c>
      <c r="F248" s="254">
        <f>+Programska_aktivnost!F248+Sheet1!F248+Sheet2!F248</f>
        <v>4098</v>
      </c>
      <c r="G248" s="253">
        <f>+Programska_aktivnost!G248+Sheet1!G248+Sheet2!G248</f>
        <v>83</v>
      </c>
      <c r="H248" s="252">
        <f>+Programska_aktivnost!H248+Sheet1!H248+Sheet2!H248</f>
        <v>4180</v>
      </c>
      <c r="I248" s="253">
        <f>+Programska_aktivnost!I248+Sheet1!I248+Sheet2!I248</f>
        <v>20</v>
      </c>
      <c r="J248" s="254">
        <f>+Programska_aktivnost!J248+Sheet1!J248+Sheet2!J248</f>
        <v>4138</v>
      </c>
      <c r="K248" s="253">
        <f>+Programska_aktivnost!K248+Sheet1!K248+Sheet2!K248</f>
        <v>3</v>
      </c>
      <c r="L248" s="254">
        <f>+Programska_aktivnost!L248+Sheet1!L248+Sheet2!L248</f>
        <v>4280</v>
      </c>
      <c r="M248" s="253">
        <f>+Programska_aktivnost!M248+Sheet1!M248+Sheet2!M248</f>
        <v>3</v>
      </c>
      <c r="N248" s="254">
        <f t="shared" si="14"/>
        <v>12598</v>
      </c>
      <c r="O248" s="253">
        <f t="shared" si="14"/>
        <v>26</v>
      </c>
      <c r="V248" s="16"/>
      <c r="W248" s="16"/>
      <c r="X248" s="16"/>
      <c r="Y248" s="236">
        <f t="shared" ref="Y248:Y311" si="16">SUM(D248:O248)</f>
        <v>33510</v>
      </c>
    </row>
    <row r="249" spans="1:25" ht="33" customHeight="1">
      <c r="A249" s="278">
        <f t="shared" si="15"/>
        <v>202</v>
      </c>
      <c r="B249" s="246">
        <v>426100</v>
      </c>
      <c r="C249" s="279" t="s">
        <v>643</v>
      </c>
      <c r="D249" s="331">
        <f>+Programska_aktivnost!D249+Sheet1!D249+Sheet2!D249</f>
        <v>215</v>
      </c>
      <c r="E249" s="320">
        <f>+Programska_aktivnost!E249+Sheet1!E249+Sheet2!E249</f>
        <v>0</v>
      </c>
      <c r="F249" s="331">
        <f>+Programska_aktivnost!F249+Sheet1!F249+Sheet2!F249</f>
        <v>342</v>
      </c>
      <c r="G249" s="320">
        <f>+Programska_aktivnost!G249+Sheet1!G249+Sheet2!G249</f>
        <v>0</v>
      </c>
      <c r="H249" s="332">
        <f>+Programska_aktivnost!H249+Sheet1!H249+Sheet2!H249</f>
        <v>264</v>
      </c>
      <c r="I249" s="333">
        <f>+Programska_aktivnost!I249+Sheet1!I249+Sheet2!I249</f>
        <v>0</v>
      </c>
      <c r="J249" s="331">
        <f>+Programska_aktivnost!J249+Sheet1!J249+Sheet2!J249</f>
        <v>244</v>
      </c>
      <c r="K249" s="320">
        <f>+Programska_aktivnost!K249+Sheet1!K249+Sheet2!K249</f>
        <v>0</v>
      </c>
      <c r="L249" s="331">
        <f>+Programska_aktivnost!L249+Sheet1!L249+Sheet2!L249</f>
        <v>245</v>
      </c>
      <c r="M249" s="320">
        <f>+Programska_aktivnost!M249+Sheet1!M249+Sheet2!M249</f>
        <v>0</v>
      </c>
      <c r="N249" s="331">
        <f t="shared" si="14"/>
        <v>753</v>
      </c>
      <c r="O249" s="320">
        <f t="shared" si="14"/>
        <v>0</v>
      </c>
      <c r="V249" s="16"/>
      <c r="W249" s="16"/>
      <c r="X249" s="16"/>
      <c r="Y249" s="236">
        <f t="shared" si="16"/>
        <v>2063</v>
      </c>
    </row>
    <row r="250" spans="1:25" ht="33" hidden="1" customHeight="1">
      <c r="A250" s="278">
        <f t="shared" si="15"/>
        <v>203</v>
      </c>
      <c r="B250" s="246">
        <v>426200</v>
      </c>
      <c r="C250" s="279" t="s">
        <v>644</v>
      </c>
      <c r="D250" s="331">
        <f>+Programska_aktivnost!D250+Sheet1!D250+Sheet2!D250</f>
        <v>0</v>
      </c>
      <c r="E250" s="320">
        <f>+Programska_aktivnost!E250+Sheet1!E250+Sheet2!E250</f>
        <v>0</v>
      </c>
      <c r="F250" s="331">
        <f>+Programska_aktivnost!F250+Sheet1!F250+Sheet2!F250</f>
        <v>0</v>
      </c>
      <c r="G250" s="320">
        <f>+Programska_aktivnost!G250+Sheet1!G250+Sheet2!G250</f>
        <v>0</v>
      </c>
      <c r="H250" s="332">
        <f>+Programska_aktivnost!H250+Sheet1!H250+Sheet2!H250</f>
        <v>0</v>
      </c>
      <c r="I250" s="333">
        <f>+Programska_aktivnost!I250+Sheet1!I250+Sheet2!I250</f>
        <v>0</v>
      </c>
      <c r="J250" s="331">
        <f>+Programska_aktivnost!J250+Sheet1!J250+Sheet2!J250</f>
        <v>0</v>
      </c>
      <c r="K250" s="320">
        <f>+Programska_aktivnost!K250+Sheet1!K250+Sheet2!K250</f>
        <v>0</v>
      </c>
      <c r="L250" s="331">
        <f>+Programska_aktivnost!L250+Sheet1!L250+Sheet2!L250</f>
        <v>0</v>
      </c>
      <c r="M250" s="320">
        <f>+Programska_aktivnost!M250+Sheet1!M250+Sheet2!M250</f>
        <v>0</v>
      </c>
      <c r="N250" s="331">
        <f t="shared" si="14"/>
        <v>0</v>
      </c>
      <c r="O250" s="320">
        <f t="shared" si="14"/>
        <v>0</v>
      </c>
      <c r="V250" s="16"/>
      <c r="W250" s="16"/>
      <c r="X250" s="16"/>
      <c r="Y250" s="236">
        <f t="shared" si="16"/>
        <v>0</v>
      </c>
    </row>
    <row r="251" spans="1:25" ht="33" customHeight="1">
      <c r="A251" s="278">
        <f t="shared" si="15"/>
        <v>204</v>
      </c>
      <c r="B251" s="246">
        <v>426300</v>
      </c>
      <c r="C251" s="279" t="s">
        <v>645</v>
      </c>
      <c r="D251" s="331">
        <f>+Programska_aktivnost!D251+Sheet1!D251+Sheet2!D251</f>
        <v>163</v>
      </c>
      <c r="E251" s="320">
        <f>+Programska_aktivnost!E251+Sheet1!E251+Sheet2!E251</f>
        <v>0</v>
      </c>
      <c r="F251" s="331">
        <f>+Programska_aktivnost!F251+Sheet1!F251+Sheet2!F251</f>
        <v>104</v>
      </c>
      <c r="G251" s="320">
        <f>+Programska_aktivnost!G251+Sheet1!G251+Sheet2!G251</f>
        <v>0</v>
      </c>
      <c r="H251" s="332">
        <f>+Programska_aktivnost!H251+Sheet1!H251+Sheet2!H251</f>
        <v>160</v>
      </c>
      <c r="I251" s="333">
        <f>+Programska_aktivnost!I251+Sheet1!I251+Sheet2!I251</f>
        <v>0</v>
      </c>
      <c r="J251" s="331">
        <f>+Programska_aktivnost!J251+Sheet1!J251+Sheet2!J251</f>
        <v>180</v>
      </c>
      <c r="K251" s="320">
        <f>+Programska_aktivnost!K251+Sheet1!K251+Sheet2!K251</f>
        <v>0</v>
      </c>
      <c r="L251" s="331">
        <f>+Programska_aktivnost!L251+Sheet1!L251+Sheet2!L251</f>
        <v>198</v>
      </c>
      <c r="M251" s="320">
        <f>+Programska_aktivnost!M251+Sheet1!M251+Sheet2!M251</f>
        <v>0</v>
      </c>
      <c r="N251" s="331">
        <f t="shared" si="14"/>
        <v>538</v>
      </c>
      <c r="O251" s="320">
        <f t="shared" si="14"/>
        <v>0</v>
      </c>
      <c r="V251" s="16"/>
      <c r="W251" s="16"/>
      <c r="X251" s="16"/>
      <c r="Y251" s="236">
        <f t="shared" si="16"/>
        <v>1343</v>
      </c>
    </row>
    <row r="252" spans="1:25" ht="33" customHeight="1">
      <c r="A252" s="278">
        <f t="shared" si="15"/>
        <v>205</v>
      </c>
      <c r="B252" s="246">
        <v>426400</v>
      </c>
      <c r="C252" s="279" t="s">
        <v>646</v>
      </c>
      <c r="D252" s="331">
        <f>+Programska_aktivnost!D252+Sheet1!D252+Sheet2!D252</f>
        <v>446</v>
      </c>
      <c r="E252" s="320">
        <f>+Programska_aktivnost!E252+Sheet1!E252+Sheet2!E252</f>
        <v>0</v>
      </c>
      <c r="F252" s="331">
        <f>+Programska_aktivnost!F252+Sheet1!F252+Sheet2!F252</f>
        <v>515</v>
      </c>
      <c r="G252" s="320">
        <f>+Programska_aktivnost!G252+Sheet1!G252+Sheet2!G252</f>
        <v>0</v>
      </c>
      <c r="H252" s="332">
        <f>+Programska_aktivnost!H252+Sheet1!H252+Sheet2!H252</f>
        <v>412</v>
      </c>
      <c r="I252" s="333">
        <f>+Programska_aktivnost!I252+Sheet1!I252+Sheet2!I252</f>
        <v>0</v>
      </c>
      <c r="J252" s="331">
        <f>+Programska_aktivnost!J252+Sheet1!J252+Sheet2!J252</f>
        <v>372</v>
      </c>
      <c r="K252" s="320">
        <f>+Programska_aktivnost!K252+Sheet1!K252+Sheet2!K252</f>
        <v>0</v>
      </c>
      <c r="L252" s="331">
        <f>+Programska_aktivnost!L252+Sheet1!L252+Sheet2!L252</f>
        <v>440</v>
      </c>
      <c r="M252" s="320">
        <f>+Programska_aktivnost!M252+Sheet1!M252+Sheet2!M252</f>
        <v>0</v>
      </c>
      <c r="N252" s="331">
        <f t="shared" si="14"/>
        <v>1224</v>
      </c>
      <c r="O252" s="320">
        <f t="shared" si="14"/>
        <v>0</v>
      </c>
      <c r="V252" s="16"/>
      <c r="W252" s="16"/>
      <c r="X252" s="16"/>
      <c r="Y252" s="236">
        <f t="shared" si="16"/>
        <v>3409</v>
      </c>
    </row>
    <row r="253" spans="1:25" ht="33" hidden="1" customHeight="1">
      <c r="A253" s="278">
        <f t="shared" si="15"/>
        <v>206</v>
      </c>
      <c r="B253" s="246">
        <v>426500</v>
      </c>
      <c r="C253" s="279" t="s">
        <v>647</v>
      </c>
      <c r="D253" s="331">
        <f>+Programska_aktivnost!D253+Sheet1!D253+Sheet2!D253</f>
        <v>0</v>
      </c>
      <c r="E253" s="320">
        <f>+Programska_aktivnost!E253+Sheet1!E253+Sheet2!E253</f>
        <v>0</v>
      </c>
      <c r="F253" s="331">
        <f>+Programska_aktivnost!F253+Sheet1!F253+Sheet2!F253</f>
        <v>0</v>
      </c>
      <c r="G253" s="320">
        <f>+Programska_aktivnost!G253+Sheet1!G253+Sheet2!G253</f>
        <v>0</v>
      </c>
      <c r="H253" s="332">
        <f>+Programska_aktivnost!H253+Sheet1!H253+Sheet2!H253</f>
        <v>0</v>
      </c>
      <c r="I253" s="333">
        <f>+Programska_aktivnost!I253+Sheet1!I253+Sheet2!I253</f>
        <v>0</v>
      </c>
      <c r="J253" s="331">
        <f>+Programska_aktivnost!J253+Sheet1!J253+Sheet2!J253</f>
        <v>0</v>
      </c>
      <c r="K253" s="320">
        <f>+Programska_aktivnost!K253+Sheet1!K253+Sheet2!K253</f>
        <v>0</v>
      </c>
      <c r="L253" s="331">
        <f>+Programska_aktivnost!L253+Sheet1!L253+Sheet2!L253</f>
        <v>0</v>
      </c>
      <c r="M253" s="320">
        <f>+Programska_aktivnost!M253+Sheet1!M253+Sheet2!M253</f>
        <v>0</v>
      </c>
      <c r="N253" s="331">
        <f t="shared" si="14"/>
        <v>0</v>
      </c>
      <c r="O253" s="320">
        <f t="shared" si="14"/>
        <v>0</v>
      </c>
      <c r="V253" s="16"/>
      <c r="W253" s="16"/>
      <c r="X253" s="16"/>
      <c r="Y253" s="236">
        <f t="shared" si="16"/>
        <v>0</v>
      </c>
    </row>
    <row r="254" spans="1:25" ht="33" customHeight="1">
      <c r="A254" s="278">
        <f t="shared" si="15"/>
        <v>207</v>
      </c>
      <c r="B254" s="246">
        <v>426600</v>
      </c>
      <c r="C254" s="279" t="s">
        <v>648</v>
      </c>
      <c r="D254" s="331">
        <f>+Programska_aktivnost!D254+Sheet1!D254+Sheet2!D254</f>
        <v>425</v>
      </c>
      <c r="E254" s="320">
        <f>+Programska_aktivnost!E254+Sheet1!E254+Sheet2!E254</f>
        <v>91</v>
      </c>
      <c r="F254" s="331">
        <f>+Programska_aktivnost!F254+Sheet1!F254+Sheet2!F254</f>
        <v>466</v>
      </c>
      <c r="G254" s="320">
        <f>+Programska_aktivnost!G254+Sheet1!G254+Sheet2!G254</f>
        <v>47</v>
      </c>
      <c r="H254" s="332">
        <f>+Programska_aktivnost!H254+Sheet1!H254+Sheet2!H254</f>
        <v>360</v>
      </c>
      <c r="I254" s="333">
        <f>+Programska_aktivnost!I254+Sheet1!I254+Sheet2!I254</f>
        <v>0</v>
      </c>
      <c r="J254" s="331">
        <f>+Programska_aktivnost!J254+Sheet1!J254+Sheet2!J254</f>
        <v>360</v>
      </c>
      <c r="K254" s="320">
        <f>+Programska_aktivnost!K254+Sheet1!K254+Sheet2!K254</f>
        <v>0</v>
      </c>
      <c r="L254" s="331">
        <f>+Programska_aktivnost!L254+Sheet1!L254+Sheet2!L254</f>
        <v>408</v>
      </c>
      <c r="M254" s="320">
        <f>+Programska_aktivnost!M254+Sheet1!M254+Sheet2!M254</f>
        <v>0</v>
      </c>
      <c r="N254" s="331">
        <f t="shared" si="14"/>
        <v>1128</v>
      </c>
      <c r="O254" s="320">
        <f t="shared" si="14"/>
        <v>0</v>
      </c>
      <c r="V254" s="16"/>
      <c r="W254" s="16"/>
      <c r="X254" s="16"/>
      <c r="Y254" s="236">
        <f t="shared" si="16"/>
        <v>3285</v>
      </c>
    </row>
    <row r="255" spans="1:25" ht="33" hidden="1" customHeight="1">
      <c r="A255" s="278">
        <f t="shared" si="15"/>
        <v>208</v>
      </c>
      <c r="B255" s="246">
        <v>426700</v>
      </c>
      <c r="C255" s="279" t="s">
        <v>649</v>
      </c>
      <c r="D255" s="331">
        <f>+Programska_aktivnost!D255+Sheet1!D255+Sheet2!D255</f>
        <v>0</v>
      </c>
      <c r="E255" s="320">
        <f>+Programska_aktivnost!E255+Sheet1!E255+Sheet2!E255</f>
        <v>0</v>
      </c>
      <c r="F255" s="331">
        <f>+Programska_aktivnost!F255+Sheet1!F255+Sheet2!F255</f>
        <v>0</v>
      </c>
      <c r="G255" s="320">
        <f>+Programska_aktivnost!G255+Sheet1!G255+Sheet2!G255</f>
        <v>0</v>
      </c>
      <c r="H255" s="332">
        <f>+Programska_aktivnost!H255+Sheet1!H255+Sheet2!H255</f>
        <v>0</v>
      </c>
      <c r="I255" s="333">
        <f>+Programska_aktivnost!I255+Sheet1!I255+Sheet2!I255</f>
        <v>0</v>
      </c>
      <c r="J255" s="331">
        <f>+Programska_aktivnost!J255+Sheet1!J255+Sheet2!J255</f>
        <v>0</v>
      </c>
      <c r="K255" s="320">
        <f>+Programska_aktivnost!K255+Sheet1!K255+Sheet2!K255</f>
        <v>0</v>
      </c>
      <c r="L255" s="331">
        <f>+Programska_aktivnost!L255+Sheet1!L255+Sheet2!L255</f>
        <v>0</v>
      </c>
      <c r="M255" s="320">
        <f>+Programska_aktivnost!M255+Sheet1!M255+Sheet2!M255</f>
        <v>0</v>
      </c>
      <c r="N255" s="331">
        <f t="shared" si="14"/>
        <v>0</v>
      </c>
      <c r="O255" s="320">
        <f t="shared" si="14"/>
        <v>0</v>
      </c>
      <c r="V255" s="16"/>
      <c r="W255" s="16"/>
      <c r="X255" s="16"/>
      <c r="Y255" s="236">
        <f t="shared" si="16"/>
        <v>0</v>
      </c>
    </row>
    <row r="256" spans="1:25" ht="33" customHeight="1">
      <c r="A256" s="278">
        <f t="shared" si="15"/>
        <v>209</v>
      </c>
      <c r="B256" s="246">
        <v>426800</v>
      </c>
      <c r="C256" s="279" t="s">
        <v>650</v>
      </c>
      <c r="D256" s="331">
        <f>+Programska_aktivnost!D256+Sheet1!D256+Sheet2!D256</f>
        <v>2076</v>
      </c>
      <c r="E256" s="320">
        <f>+Programska_aktivnost!E256+Sheet1!E256+Sheet2!E256</f>
        <v>60</v>
      </c>
      <c r="F256" s="331">
        <f>+Programska_aktivnost!F256+Sheet1!F256+Sheet2!F256</f>
        <v>2202</v>
      </c>
      <c r="G256" s="320">
        <f>+Programska_aktivnost!G256+Sheet1!G256+Sheet2!G256</f>
        <v>24</v>
      </c>
      <c r="H256" s="332">
        <f>+Programska_aktivnost!H256+Sheet1!H256+Sheet2!H256</f>
        <v>2433</v>
      </c>
      <c r="I256" s="333">
        <f>+Programska_aktivnost!I256+Sheet1!I256+Sheet2!I256</f>
        <v>20</v>
      </c>
      <c r="J256" s="331">
        <f>+Programska_aktivnost!J256+Sheet1!J256+Sheet2!J256</f>
        <v>2532</v>
      </c>
      <c r="K256" s="320">
        <f>+Programska_aktivnost!K256+Sheet1!K256+Sheet2!K256</f>
        <v>3</v>
      </c>
      <c r="L256" s="331">
        <f>+Programska_aktivnost!L256+Sheet1!L256+Sheet2!L256</f>
        <v>2539</v>
      </c>
      <c r="M256" s="320">
        <f>+Programska_aktivnost!M256+Sheet1!M256+Sheet2!M256</f>
        <v>3</v>
      </c>
      <c r="N256" s="331">
        <f t="shared" si="14"/>
        <v>7504</v>
      </c>
      <c r="O256" s="320">
        <f t="shared" si="14"/>
        <v>26</v>
      </c>
      <c r="V256" s="16"/>
      <c r="W256" s="16"/>
      <c r="X256" s="16"/>
      <c r="Y256" s="236">
        <f t="shared" si="16"/>
        <v>19422</v>
      </c>
    </row>
    <row r="257" spans="1:25" ht="33" customHeight="1">
      <c r="A257" s="278">
        <f t="shared" si="15"/>
        <v>210</v>
      </c>
      <c r="B257" s="246">
        <v>426900</v>
      </c>
      <c r="C257" s="279" t="s">
        <v>651</v>
      </c>
      <c r="D257" s="331">
        <f>+Programska_aktivnost!D257+Sheet1!D257+Sheet2!D257</f>
        <v>602</v>
      </c>
      <c r="E257" s="320">
        <f>+Programska_aktivnost!E257+Sheet1!E257+Sheet2!E257</f>
        <v>3</v>
      </c>
      <c r="F257" s="331">
        <f>+Programska_aktivnost!F257+Sheet1!F257+Sheet2!F257</f>
        <v>469</v>
      </c>
      <c r="G257" s="320">
        <f>+Programska_aktivnost!G257+Sheet1!G257+Sheet2!G257</f>
        <v>12</v>
      </c>
      <c r="H257" s="332">
        <f>+Programska_aktivnost!H257+Sheet1!H257+Sheet2!H257</f>
        <v>551</v>
      </c>
      <c r="I257" s="333">
        <f>+Programska_aktivnost!I257+Sheet1!I257+Sheet2!I257</f>
        <v>0</v>
      </c>
      <c r="J257" s="331">
        <f>+Programska_aktivnost!J257+Sheet1!J257+Sheet2!J257</f>
        <v>450</v>
      </c>
      <c r="K257" s="320">
        <f>+Programska_aktivnost!K257+Sheet1!K257+Sheet2!K257</f>
        <v>0</v>
      </c>
      <c r="L257" s="331">
        <f>+Programska_aktivnost!L257+Sheet1!L257+Sheet2!L257</f>
        <v>450</v>
      </c>
      <c r="M257" s="320">
        <f>+Programska_aktivnost!M257+Sheet1!M257+Sheet2!M257</f>
        <v>0</v>
      </c>
      <c r="N257" s="331">
        <f t="shared" si="14"/>
        <v>1451</v>
      </c>
      <c r="O257" s="320">
        <f t="shared" si="14"/>
        <v>0</v>
      </c>
      <c r="V257" s="16"/>
      <c r="W257" s="16"/>
      <c r="X257" s="16"/>
      <c r="Y257" s="236">
        <f t="shared" si="16"/>
        <v>3988</v>
      </c>
    </row>
    <row r="258" spans="1:25" ht="38.25" hidden="1">
      <c r="A258" s="276">
        <f t="shared" si="15"/>
        <v>211</v>
      </c>
      <c r="B258" s="245">
        <v>430000</v>
      </c>
      <c r="C258" s="277" t="s">
        <v>136</v>
      </c>
      <c r="D258" s="254">
        <f>+Programska_aktivnost!D258+Sheet1!D258+Sheet2!D258</f>
        <v>0</v>
      </c>
      <c r="E258" s="253">
        <f>+Programska_aktivnost!E258+Sheet1!E258+Sheet2!E258</f>
        <v>0</v>
      </c>
      <c r="F258" s="254">
        <f>+Programska_aktivnost!F258+Sheet1!F258+Sheet2!F258</f>
        <v>0</v>
      </c>
      <c r="G258" s="253">
        <f>+Programska_aktivnost!G258+Sheet1!G258+Sheet2!G258</f>
        <v>0</v>
      </c>
      <c r="H258" s="252">
        <f>+Programska_aktivnost!H258+Sheet1!H258+Sheet2!H258</f>
        <v>0</v>
      </c>
      <c r="I258" s="253">
        <f>+Programska_aktivnost!I258+Sheet1!I258+Sheet2!I258</f>
        <v>0</v>
      </c>
      <c r="J258" s="254">
        <f>+Programska_aktivnost!J258+Sheet1!J258+Sheet2!J258</f>
        <v>0</v>
      </c>
      <c r="K258" s="253">
        <f>+Programska_aktivnost!K258+Sheet1!K258+Sheet2!K258</f>
        <v>0</v>
      </c>
      <c r="L258" s="254">
        <f>+Programska_aktivnost!L258+Sheet1!L258+Sheet2!L258</f>
        <v>0</v>
      </c>
      <c r="M258" s="253">
        <f>+Programska_aktivnost!M258+Sheet1!M258+Sheet2!M258</f>
        <v>0</v>
      </c>
      <c r="N258" s="254">
        <f t="shared" si="14"/>
        <v>0</v>
      </c>
      <c r="O258" s="253">
        <f t="shared" si="14"/>
        <v>0</v>
      </c>
      <c r="V258" s="16"/>
      <c r="W258" s="16"/>
      <c r="X258" s="16"/>
      <c r="Y258" s="236">
        <f t="shared" si="16"/>
        <v>0</v>
      </c>
    </row>
    <row r="259" spans="1:25" ht="33" hidden="1" customHeight="1">
      <c r="A259" s="276">
        <f t="shared" si="15"/>
        <v>212</v>
      </c>
      <c r="B259" s="245">
        <v>431000</v>
      </c>
      <c r="C259" s="277" t="s">
        <v>137</v>
      </c>
      <c r="D259" s="254">
        <f>+Programska_aktivnost!D259+Sheet1!D259+Sheet2!D259</f>
        <v>0</v>
      </c>
      <c r="E259" s="253">
        <f>+Programska_aktivnost!E259+Sheet1!E259+Sheet2!E259</f>
        <v>0</v>
      </c>
      <c r="F259" s="254">
        <f>+Programska_aktivnost!F259+Sheet1!F259+Sheet2!F259</f>
        <v>0</v>
      </c>
      <c r="G259" s="253">
        <f>+Programska_aktivnost!G259+Sheet1!G259+Sheet2!G259</f>
        <v>0</v>
      </c>
      <c r="H259" s="252">
        <f>+Programska_aktivnost!H259+Sheet1!H259+Sheet2!H259</f>
        <v>0</v>
      </c>
      <c r="I259" s="253">
        <f>+Programska_aktivnost!I259+Sheet1!I259+Sheet2!I259</f>
        <v>0</v>
      </c>
      <c r="J259" s="254">
        <f>+Programska_aktivnost!J259+Sheet1!J259+Sheet2!J259</f>
        <v>0</v>
      </c>
      <c r="K259" s="253">
        <f>+Programska_aktivnost!K259+Sheet1!K259+Sheet2!K259</f>
        <v>0</v>
      </c>
      <c r="L259" s="254">
        <f>+Programska_aktivnost!L259+Sheet1!L259+Sheet2!L259</f>
        <v>0</v>
      </c>
      <c r="M259" s="253">
        <f>+Programska_aktivnost!M259+Sheet1!M259+Sheet2!M259</f>
        <v>0</v>
      </c>
      <c r="N259" s="254">
        <f t="shared" si="14"/>
        <v>0</v>
      </c>
      <c r="O259" s="253">
        <f t="shared" si="14"/>
        <v>0</v>
      </c>
      <c r="V259" s="16"/>
      <c r="W259" s="16"/>
      <c r="X259" s="16"/>
      <c r="Y259" s="236">
        <f t="shared" si="16"/>
        <v>0</v>
      </c>
    </row>
    <row r="260" spans="1:25" ht="33" hidden="1" customHeight="1">
      <c r="A260" s="278">
        <f t="shared" si="15"/>
        <v>213</v>
      </c>
      <c r="B260" s="246">
        <v>431100</v>
      </c>
      <c r="C260" s="279" t="s">
        <v>551</v>
      </c>
      <c r="D260" s="331">
        <f>+Programska_aktivnost!D260+Sheet1!D260+Sheet2!D260</f>
        <v>0</v>
      </c>
      <c r="E260" s="320">
        <f>+Programska_aktivnost!E260+Sheet1!E260+Sheet2!E260</f>
        <v>0</v>
      </c>
      <c r="F260" s="331">
        <f>+Programska_aktivnost!F260+Sheet1!F260+Sheet2!F260</f>
        <v>0</v>
      </c>
      <c r="G260" s="320">
        <f>+Programska_aktivnost!G260+Sheet1!G260+Sheet2!G260</f>
        <v>0</v>
      </c>
      <c r="H260" s="332">
        <f>+Programska_aktivnost!H260+Sheet1!H260+Sheet2!H260</f>
        <v>0</v>
      </c>
      <c r="I260" s="333">
        <f>+Programska_aktivnost!I260+Sheet1!I260+Sheet2!I260</f>
        <v>0</v>
      </c>
      <c r="J260" s="331">
        <f>+Programska_aktivnost!J260+Sheet1!J260+Sheet2!J260</f>
        <v>0</v>
      </c>
      <c r="K260" s="320">
        <f>+Programska_aktivnost!K260+Sheet1!K260+Sheet2!K260</f>
        <v>0</v>
      </c>
      <c r="L260" s="331">
        <f>+Programska_aktivnost!L260+Sheet1!L260+Sheet2!L260</f>
        <v>0</v>
      </c>
      <c r="M260" s="320">
        <f>+Programska_aktivnost!M260+Sheet1!M260+Sheet2!M260</f>
        <v>0</v>
      </c>
      <c r="N260" s="331">
        <f t="shared" si="14"/>
        <v>0</v>
      </c>
      <c r="O260" s="320">
        <f t="shared" si="14"/>
        <v>0</v>
      </c>
      <c r="V260" s="16"/>
      <c r="W260" s="16"/>
      <c r="X260" s="16"/>
      <c r="Y260" s="236">
        <f t="shared" si="16"/>
        <v>0</v>
      </c>
    </row>
    <row r="261" spans="1:25" ht="33" hidden="1" customHeight="1">
      <c r="A261" s="278">
        <f t="shared" si="15"/>
        <v>214</v>
      </c>
      <c r="B261" s="246">
        <v>431200</v>
      </c>
      <c r="C261" s="279" t="s">
        <v>652</v>
      </c>
      <c r="D261" s="331">
        <f>+Programska_aktivnost!D261+Sheet1!D261+Sheet2!D261</f>
        <v>0</v>
      </c>
      <c r="E261" s="320">
        <f>+Programska_aktivnost!E261+Sheet1!E261+Sheet2!E261</f>
        <v>0</v>
      </c>
      <c r="F261" s="331">
        <f>+Programska_aktivnost!F261+Sheet1!F261+Sheet2!F261</f>
        <v>0</v>
      </c>
      <c r="G261" s="320">
        <f>+Programska_aktivnost!G261+Sheet1!G261+Sheet2!G261</f>
        <v>0</v>
      </c>
      <c r="H261" s="332">
        <f>+Programska_aktivnost!H261+Sheet1!H261+Sheet2!H261</f>
        <v>0</v>
      </c>
      <c r="I261" s="333">
        <f>+Programska_aktivnost!I261+Sheet1!I261+Sheet2!I261</f>
        <v>0</v>
      </c>
      <c r="J261" s="331">
        <f>+Programska_aktivnost!J261+Sheet1!J261+Sheet2!J261</f>
        <v>0</v>
      </c>
      <c r="K261" s="320">
        <f>+Programska_aktivnost!K261+Sheet1!K261+Sheet2!K261</f>
        <v>0</v>
      </c>
      <c r="L261" s="331">
        <f>+Programska_aktivnost!L261+Sheet1!L261+Sheet2!L261</f>
        <v>0</v>
      </c>
      <c r="M261" s="320">
        <f>+Programska_aktivnost!M261+Sheet1!M261+Sheet2!M261</f>
        <v>0</v>
      </c>
      <c r="N261" s="331">
        <f t="shared" si="14"/>
        <v>0</v>
      </c>
      <c r="O261" s="320">
        <f t="shared" si="14"/>
        <v>0</v>
      </c>
      <c r="V261" s="16"/>
      <c r="W261" s="16"/>
      <c r="X261" s="16"/>
      <c r="Y261" s="236">
        <f t="shared" si="16"/>
        <v>0</v>
      </c>
    </row>
    <row r="262" spans="1:25" ht="33" hidden="1" customHeight="1">
      <c r="A262" s="278">
        <f t="shared" si="15"/>
        <v>215</v>
      </c>
      <c r="B262" s="246">
        <v>431300</v>
      </c>
      <c r="C262" s="279" t="s">
        <v>653</v>
      </c>
      <c r="D262" s="331">
        <f>+Programska_aktivnost!D262+Sheet1!D262+Sheet2!D262</f>
        <v>0</v>
      </c>
      <c r="E262" s="320">
        <f>+Programska_aktivnost!E262+Sheet1!E262+Sheet2!E262</f>
        <v>0</v>
      </c>
      <c r="F262" s="331">
        <f>+Programska_aktivnost!F262+Sheet1!F262+Sheet2!F262</f>
        <v>0</v>
      </c>
      <c r="G262" s="320">
        <f>+Programska_aktivnost!G262+Sheet1!G262+Sheet2!G262</f>
        <v>0</v>
      </c>
      <c r="H262" s="332">
        <f>+Programska_aktivnost!H262+Sheet1!H262+Sheet2!H262</f>
        <v>0</v>
      </c>
      <c r="I262" s="333">
        <f>+Programska_aktivnost!I262+Sheet1!I262+Sheet2!I262</f>
        <v>0</v>
      </c>
      <c r="J262" s="331">
        <f>+Programska_aktivnost!J262+Sheet1!J262+Sheet2!J262</f>
        <v>0</v>
      </c>
      <c r="K262" s="320">
        <f>+Programska_aktivnost!K262+Sheet1!K262+Sheet2!K262</f>
        <v>0</v>
      </c>
      <c r="L262" s="331">
        <f>+Programska_aktivnost!L262+Sheet1!L262+Sheet2!L262</f>
        <v>0</v>
      </c>
      <c r="M262" s="320">
        <f>+Programska_aktivnost!M262+Sheet1!M262+Sheet2!M262</f>
        <v>0</v>
      </c>
      <c r="N262" s="331">
        <f t="shared" si="14"/>
        <v>0</v>
      </c>
      <c r="O262" s="320">
        <f t="shared" si="14"/>
        <v>0</v>
      </c>
      <c r="V262" s="16"/>
      <c r="W262" s="16"/>
      <c r="X262" s="16"/>
      <c r="Y262" s="236">
        <f t="shared" si="16"/>
        <v>0</v>
      </c>
    </row>
    <row r="263" spans="1:25" ht="33" hidden="1" customHeight="1">
      <c r="A263" s="276">
        <f t="shared" si="15"/>
        <v>216</v>
      </c>
      <c r="B263" s="245">
        <v>432000</v>
      </c>
      <c r="C263" s="277" t="s">
        <v>138</v>
      </c>
      <c r="D263" s="254">
        <f>+Programska_aktivnost!D263+Sheet1!D263+Sheet2!D263</f>
        <v>0</v>
      </c>
      <c r="E263" s="253">
        <f>+Programska_aktivnost!E263+Sheet1!E263+Sheet2!E263</f>
        <v>0</v>
      </c>
      <c r="F263" s="254">
        <f>+Programska_aktivnost!F263+Sheet1!F263+Sheet2!F263</f>
        <v>0</v>
      </c>
      <c r="G263" s="253">
        <f>+Programska_aktivnost!G263+Sheet1!G263+Sheet2!G263</f>
        <v>0</v>
      </c>
      <c r="H263" s="252">
        <f>+Programska_aktivnost!H263+Sheet1!H263+Sheet2!H263</f>
        <v>0</v>
      </c>
      <c r="I263" s="253">
        <f>+Programska_aktivnost!I263+Sheet1!I263+Sheet2!I263</f>
        <v>0</v>
      </c>
      <c r="J263" s="254">
        <f>+Programska_aktivnost!J263+Sheet1!J263+Sheet2!J263</f>
        <v>0</v>
      </c>
      <c r="K263" s="253">
        <f>+Programska_aktivnost!K263+Sheet1!K263+Sheet2!K263</f>
        <v>0</v>
      </c>
      <c r="L263" s="254">
        <f>+Programska_aktivnost!L263+Sheet1!L263+Sheet2!L263</f>
        <v>0</v>
      </c>
      <c r="M263" s="253">
        <f>+Programska_aktivnost!M263+Sheet1!M263+Sheet2!M263</f>
        <v>0</v>
      </c>
      <c r="N263" s="254">
        <f t="shared" si="14"/>
        <v>0</v>
      </c>
      <c r="O263" s="253">
        <f t="shared" si="14"/>
        <v>0</v>
      </c>
      <c r="V263" s="16"/>
      <c r="W263" s="16"/>
      <c r="X263" s="16"/>
      <c r="Y263" s="236">
        <f t="shared" si="16"/>
        <v>0</v>
      </c>
    </row>
    <row r="264" spans="1:25" ht="33" hidden="1" customHeight="1">
      <c r="A264" s="278">
        <f t="shared" si="15"/>
        <v>217</v>
      </c>
      <c r="B264" s="246">
        <v>432100</v>
      </c>
      <c r="C264" s="279" t="s">
        <v>552</v>
      </c>
      <c r="D264" s="331">
        <f>+Programska_aktivnost!D264+Sheet1!D264+Sheet2!D264</f>
        <v>0</v>
      </c>
      <c r="E264" s="320">
        <f>+Programska_aktivnost!E264+Sheet1!E264+Sheet2!E264</f>
        <v>0</v>
      </c>
      <c r="F264" s="331">
        <f>+Programska_aktivnost!F264+Sheet1!F264+Sheet2!F264</f>
        <v>0</v>
      </c>
      <c r="G264" s="320">
        <f>+Programska_aktivnost!G264+Sheet1!G264+Sheet2!G264</f>
        <v>0</v>
      </c>
      <c r="H264" s="332">
        <f>+Programska_aktivnost!H264+Sheet1!H264+Sheet2!H264</f>
        <v>0</v>
      </c>
      <c r="I264" s="333">
        <f>+Programska_aktivnost!I264+Sheet1!I264+Sheet2!I264</f>
        <v>0</v>
      </c>
      <c r="J264" s="331">
        <f>+Programska_aktivnost!J264+Sheet1!J264+Sheet2!J264</f>
        <v>0</v>
      </c>
      <c r="K264" s="320">
        <f>+Programska_aktivnost!K264+Sheet1!K264+Sheet2!K264</f>
        <v>0</v>
      </c>
      <c r="L264" s="331">
        <f>+Programska_aktivnost!L264+Sheet1!L264+Sheet2!L264</f>
        <v>0</v>
      </c>
      <c r="M264" s="320">
        <f>+Programska_aktivnost!M264+Sheet1!M264+Sheet2!M264</f>
        <v>0</v>
      </c>
      <c r="N264" s="331">
        <f t="shared" si="14"/>
        <v>0</v>
      </c>
      <c r="O264" s="320">
        <f t="shared" si="14"/>
        <v>0</v>
      </c>
      <c r="V264" s="16"/>
      <c r="W264" s="16"/>
      <c r="X264" s="16"/>
      <c r="Y264" s="236">
        <f t="shared" si="16"/>
        <v>0</v>
      </c>
    </row>
    <row r="265" spans="1:25" ht="33" hidden="1" customHeight="1">
      <c r="A265" s="276">
        <f t="shared" si="15"/>
        <v>218</v>
      </c>
      <c r="B265" s="245">
        <v>433000</v>
      </c>
      <c r="C265" s="277" t="s">
        <v>139</v>
      </c>
      <c r="D265" s="254">
        <f>+Programska_aktivnost!D265+Sheet1!D265+Sheet2!D265</f>
        <v>0</v>
      </c>
      <c r="E265" s="253">
        <f>+Programska_aktivnost!E265+Sheet1!E265+Sheet2!E265</f>
        <v>0</v>
      </c>
      <c r="F265" s="254">
        <f>+Programska_aktivnost!F265+Sheet1!F265+Sheet2!F265</f>
        <v>0</v>
      </c>
      <c r="G265" s="253">
        <f>+Programska_aktivnost!G265+Sheet1!G265+Sheet2!G265</f>
        <v>0</v>
      </c>
      <c r="H265" s="252">
        <f>+Programska_aktivnost!H265+Sheet1!H265+Sheet2!H265</f>
        <v>0</v>
      </c>
      <c r="I265" s="253">
        <f>+Programska_aktivnost!I265+Sheet1!I265+Sheet2!I265</f>
        <v>0</v>
      </c>
      <c r="J265" s="254">
        <f>+Programska_aktivnost!J265+Sheet1!J265+Sheet2!J265</f>
        <v>0</v>
      </c>
      <c r="K265" s="253">
        <f>+Programska_aktivnost!K265+Sheet1!K265+Sheet2!K265</f>
        <v>0</v>
      </c>
      <c r="L265" s="254">
        <f>+Programska_aktivnost!L265+Sheet1!L265+Sheet2!L265</f>
        <v>0</v>
      </c>
      <c r="M265" s="253">
        <f>+Programska_aktivnost!M265+Sheet1!M265+Sheet2!M265</f>
        <v>0</v>
      </c>
      <c r="N265" s="254">
        <f t="shared" si="14"/>
        <v>0</v>
      </c>
      <c r="O265" s="253">
        <f t="shared" si="14"/>
        <v>0</v>
      </c>
      <c r="V265" s="16"/>
      <c r="W265" s="16"/>
      <c r="X265" s="16"/>
      <c r="Y265" s="236">
        <f t="shared" si="16"/>
        <v>0</v>
      </c>
    </row>
    <row r="266" spans="1:25" ht="33" hidden="1" customHeight="1">
      <c r="A266" s="278">
        <f t="shared" si="15"/>
        <v>219</v>
      </c>
      <c r="B266" s="246">
        <v>433100</v>
      </c>
      <c r="C266" s="279" t="s">
        <v>1465</v>
      </c>
      <c r="D266" s="331">
        <f>+Programska_aktivnost!D266+Sheet1!D266+Sheet2!D266</f>
        <v>0</v>
      </c>
      <c r="E266" s="320">
        <f>+Programska_aktivnost!E266+Sheet1!E266+Sheet2!E266</f>
        <v>0</v>
      </c>
      <c r="F266" s="331">
        <f>+Programska_aktivnost!F266+Sheet1!F266+Sheet2!F266</f>
        <v>0</v>
      </c>
      <c r="G266" s="320">
        <f>+Programska_aktivnost!G266+Sheet1!G266+Sheet2!G266</f>
        <v>0</v>
      </c>
      <c r="H266" s="332">
        <f>+Programska_aktivnost!H266+Sheet1!H266+Sheet2!H266</f>
        <v>0</v>
      </c>
      <c r="I266" s="333">
        <f>+Programska_aktivnost!I266+Sheet1!I266+Sheet2!I266</f>
        <v>0</v>
      </c>
      <c r="J266" s="331">
        <f>+Programska_aktivnost!J266+Sheet1!J266+Sheet2!J266</f>
        <v>0</v>
      </c>
      <c r="K266" s="320">
        <f>+Programska_aktivnost!K266+Sheet1!K266+Sheet2!K266</f>
        <v>0</v>
      </c>
      <c r="L266" s="331">
        <f>+Programska_aktivnost!L266+Sheet1!L266+Sheet2!L266</f>
        <v>0</v>
      </c>
      <c r="M266" s="320">
        <f>+Programska_aktivnost!M266+Sheet1!M266+Sheet2!M266</f>
        <v>0</v>
      </c>
      <c r="N266" s="331">
        <f t="shared" si="14"/>
        <v>0</v>
      </c>
      <c r="O266" s="320">
        <f t="shared" si="14"/>
        <v>0</v>
      </c>
      <c r="V266" s="16"/>
      <c r="W266" s="16"/>
      <c r="X266" s="16"/>
      <c r="Y266" s="236">
        <f t="shared" si="16"/>
        <v>0</v>
      </c>
    </row>
    <row r="267" spans="1:25" ht="33" hidden="1" customHeight="1">
      <c r="A267" s="276">
        <f t="shared" si="15"/>
        <v>220</v>
      </c>
      <c r="B267" s="245">
        <v>434000</v>
      </c>
      <c r="C267" s="277" t="s">
        <v>140</v>
      </c>
      <c r="D267" s="254">
        <f>+Programska_aktivnost!D267+Sheet1!D267+Sheet2!D267</f>
        <v>0</v>
      </c>
      <c r="E267" s="253">
        <f>+Programska_aktivnost!E267+Sheet1!E267+Sheet2!E267</f>
        <v>0</v>
      </c>
      <c r="F267" s="254">
        <f>+Programska_aktivnost!F267+Sheet1!F267+Sheet2!F267</f>
        <v>0</v>
      </c>
      <c r="G267" s="253">
        <f>+Programska_aktivnost!G267+Sheet1!G267+Sheet2!G267</f>
        <v>0</v>
      </c>
      <c r="H267" s="252">
        <f>+Programska_aktivnost!H267+Sheet1!H267+Sheet2!H267</f>
        <v>0</v>
      </c>
      <c r="I267" s="253">
        <f>+Programska_aktivnost!I267+Sheet1!I267+Sheet2!I267</f>
        <v>0</v>
      </c>
      <c r="J267" s="254">
        <f>+Programska_aktivnost!J267+Sheet1!J267+Sheet2!J267</f>
        <v>0</v>
      </c>
      <c r="K267" s="253">
        <f>+Programska_aktivnost!K267+Sheet1!K267+Sheet2!K267</f>
        <v>0</v>
      </c>
      <c r="L267" s="254">
        <f>+Programska_aktivnost!L267+Sheet1!L267+Sheet2!L267</f>
        <v>0</v>
      </c>
      <c r="M267" s="253">
        <f>+Programska_aktivnost!M267+Sheet1!M267+Sheet2!M267</f>
        <v>0</v>
      </c>
      <c r="N267" s="254">
        <f t="shared" si="14"/>
        <v>0</v>
      </c>
      <c r="O267" s="253">
        <f t="shared" si="14"/>
        <v>0</v>
      </c>
      <c r="V267" s="16"/>
      <c r="W267" s="16"/>
      <c r="X267" s="16"/>
      <c r="Y267" s="236">
        <f t="shared" si="16"/>
        <v>0</v>
      </c>
    </row>
    <row r="268" spans="1:25" ht="33" hidden="1" customHeight="1">
      <c r="A268" s="278">
        <f t="shared" si="15"/>
        <v>221</v>
      </c>
      <c r="B268" s="246">
        <v>434100</v>
      </c>
      <c r="C268" s="279" t="s">
        <v>654</v>
      </c>
      <c r="D268" s="331">
        <f>+Programska_aktivnost!D268+Sheet1!D268+Sheet2!D268</f>
        <v>0</v>
      </c>
      <c r="E268" s="320">
        <f>+Programska_aktivnost!E268+Sheet1!E268+Sheet2!E268</f>
        <v>0</v>
      </c>
      <c r="F268" s="331">
        <f>+Programska_aktivnost!F268+Sheet1!F268+Sheet2!F268</f>
        <v>0</v>
      </c>
      <c r="G268" s="320">
        <f>+Programska_aktivnost!G268+Sheet1!G268+Sheet2!G268</f>
        <v>0</v>
      </c>
      <c r="H268" s="332">
        <f>+Programska_aktivnost!H268+Sheet1!H268+Sheet2!H268</f>
        <v>0</v>
      </c>
      <c r="I268" s="333">
        <f>+Programska_aktivnost!I268+Sheet1!I268+Sheet2!I268</f>
        <v>0</v>
      </c>
      <c r="J268" s="331">
        <f>+Programska_aktivnost!J268+Sheet1!J268+Sheet2!J268</f>
        <v>0</v>
      </c>
      <c r="K268" s="320">
        <f>+Programska_aktivnost!K268+Sheet1!K268+Sheet2!K268</f>
        <v>0</v>
      </c>
      <c r="L268" s="331">
        <f>+Programska_aktivnost!L268+Sheet1!L268+Sheet2!L268</f>
        <v>0</v>
      </c>
      <c r="M268" s="320">
        <f>+Programska_aktivnost!M268+Sheet1!M268+Sheet2!M268</f>
        <v>0</v>
      </c>
      <c r="N268" s="331">
        <f t="shared" si="14"/>
        <v>0</v>
      </c>
      <c r="O268" s="320">
        <f t="shared" si="14"/>
        <v>0</v>
      </c>
      <c r="V268" s="16"/>
      <c r="W268" s="16"/>
      <c r="X268" s="16"/>
      <c r="Y268" s="236">
        <f t="shared" si="16"/>
        <v>0</v>
      </c>
    </row>
    <row r="269" spans="1:25" ht="33" hidden="1" customHeight="1">
      <c r="A269" s="278">
        <f t="shared" si="15"/>
        <v>222</v>
      </c>
      <c r="B269" s="246">
        <v>434200</v>
      </c>
      <c r="C269" s="279" t="s">
        <v>655</v>
      </c>
      <c r="D269" s="331">
        <f>+Programska_aktivnost!D269+Sheet1!D269+Sheet2!D269</f>
        <v>0</v>
      </c>
      <c r="E269" s="320">
        <f>+Programska_aktivnost!E269+Sheet1!E269+Sheet2!E269</f>
        <v>0</v>
      </c>
      <c r="F269" s="331">
        <f>+Programska_aktivnost!F269+Sheet1!F269+Sheet2!F269</f>
        <v>0</v>
      </c>
      <c r="G269" s="320">
        <f>+Programska_aktivnost!G269+Sheet1!G269+Sheet2!G269</f>
        <v>0</v>
      </c>
      <c r="H269" s="332">
        <f>+Programska_aktivnost!H269+Sheet1!H269+Sheet2!H269</f>
        <v>0</v>
      </c>
      <c r="I269" s="333">
        <f>+Programska_aktivnost!I269+Sheet1!I269+Sheet2!I269</f>
        <v>0</v>
      </c>
      <c r="J269" s="331">
        <f>+Programska_aktivnost!J269+Sheet1!J269+Sheet2!J269</f>
        <v>0</v>
      </c>
      <c r="K269" s="320">
        <f>+Programska_aktivnost!K269+Sheet1!K269+Sheet2!K269</f>
        <v>0</v>
      </c>
      <c r="L269" s="331">
        <f>+Programska_aktivnost!L269+Sheet1!L269+Sheet2!L269</f>
        <v>0</v>
      </c>
      <c r="M269" s="320">
        <f>+Programska_aktivnost!M269+Sheet1!M269+Sheet2!M269</f>
        <v>0</v>
      </c>
      <c r="N269" s="331">
        <f t="shared" si="14"/>
        <v>0</v>
      </c>
      <c r="O269" s="320">
        <f t="shared" si="14"/>
        <v>0</v>
      </c>
      <c r="V269" s="16"/>
      <c r="W269" s="16"/>
      <c r="X269" s="16"/>
      <c r="Y269" s="236">
        <f t="shared" si="16"/>
        <v>0</v>
      </c>
    </row>
    <row r="270" spans="1:25" ht="33" hidden="1" customHeight="1">
      <c r="A270" s="278">
        <f t="shared" si="15"/>
        <v>223</v>
      </c>
      <c r="B270" s="246">
        <v>434300</v>
      </c>
      <c r="C270" s="279" t="s">
        <v>656</v>
      </c>
      <c r="D270" s="331">
        <f>+Programska_aktivnost!D270+Sheet1!D270+Sheet2!D270</f>
        <v>0</v>
      </c>
      <c r="E270" s="320">
        <f>+Programska_aktivnost!E270+Sheet1!E270+Sheet2!E270</f>
        <v>0</v>
      </c>
      <c r="F270" s="331">
        <f>+Programska_aktivnost!F270+Sheet1!F270+Sheet2!F270</f>
        <v>0</v>
      </c>
      <c r="G270" s="320">
        <f>+Programska_aktivnost!G270+Sheet1!G270+Sheet2!G270</f>
        <v>0</v>
      </c>
      <c r="H270" s="332">
        <f>+Programska_aktivnost!H270+Sheet1!H270+Sheet2!H270</f>
        <v>0</v>
      </c>
      <c r="I270" s="333">
        <f>+Programska_aktivnost!I270+Sheet1!I270+Sheet2!I270</f>
        <v>0</v>
      </c>
      <c r="J270" s="331">
        <f>+Programska_aktivnost!J270+Sheet1!J270+Sheet2!J270</f>
        <v>0</v>
      </c>
      <c r="K270" s="320">
        <f>+Programska_aktivnost!K270+Sheet1!K270+Sheet2!K270</f>
        <v>0</v>
      </c>
      <c r="L270" s="331">
        <f>+Programska_aktivnost!L270+Sheet1!L270+Sheet2!L270</f>
        <v>0</v>
      </c>
      <c r="M270" s="320">
        <f>+Programska_aktivnost!M270+Sheet1!M270+Sheet2!M270</f>
        <v>0</v>
      </c>
      <c r="N270" s="331">
        <f t="shared" si="14"/>
        <v>0</v>
      </c>
      <c r="O270" s="320">
        <f t="shared" si="14"/>
        <v>0</v>
      </c>
      <c r="V270" s="16"/>
      <c r="W270" s="16"/>
      <c r="X270" s="16"/>
      <c r="Y270" s="236">
        <f t="shared" si="16"/>
        <v>0</v>
      </c>
    </row>
    <row r="271" spans="1:25" ht="33" hidden="1" customHeight="1">
      <c r="A271" s="276">
        <f t="shared" si="15"/>
        <v>224</v>
      </c>
      <c r="B271" s="245">
        <v>435000</v>
      </c>
      <c r="C271" s="277" t="s">
        <v>141</v>
      </c>
      <c r="D271" s="254">
        <f>+Programska_aktivnost!D271+Sheet1!D271+Sheet2!D271</f>
        <v>0</v>
      </c>
      <c r="E271" s="253">
        <f>+Programska_aktivnost!E271+Sheet1!E271+Sheet2!E271</f>
        <v>0</v>
      </c>
      <c r="F271" s="254">
        <f>+Programska_aktivnost!F271+Sheet1!F271+Sheet2!F271</f>
        <v>0</v>
      </c>
      <c r="G271" s="253">
        <f>+Programska_aktivnost!G271+Sheet1!G271+Sheet2!G271</f>
        <v>0</v>
      </c>
      <c r="H271" s="252">
        <f>+Programska_aktivnost!H271+Sheet1!H271+Sheet2!H271</f>
        <v>0</v>
      </c>
      <c r="I271" s="253">
        <f>+Programska_aktivnost!I271+Sheet1!I271+Sheet2!I271</f>
        <v>0</v>
      </c>
      <c r="J271" s="254">
        <f>+Programska_aktivnost!J271+Sheet1!J271+Sheet2!J271</f>
        <v>0</v>
      </c>
      <c r="K271" s="253">
        <f>+Programska_aktivnost!K271+Sheet1!K271+Sheet2!K271</f>
        <v>0</v>
      </c>
      <c r="L271" s="254">
        <f>+Programska_aktivnost!L271+Sheet1!L271+Sheet2!L271</f>
        <v>0</v>
      </c>
      <c r="M271" s="253">
        <f>+Programska_aktivnost!M271+Sheet1!M271+Sheet2!M271</f>
        <v>0</v>
      </c>
      <c r="N271" s="254">
        <f t="shared" si="14"/>
        <v>0</v>
      </c>
      <c r="O271" s="253">
        <f t="shared" si="14"/>
        <v>0</v>
      </c>
      <c r="V271" s="16"/>
      <c r="W271" s="16"/>
      <c r="X271" s="16"/>
      <c r="Y271" s="236">
        <f t="shared" si="16"/>
        <v>0</v>
      </c>
    </row>
    <row r="272" spans="1:25" ht="33" hidden="1" customHeight="1">
      <c r="A272" s="278">
        <f t="shared" si="15"/>
        <v>225</v>
      </c>
      <c r="B272" s="246">
        <v>435100</v>
      </c>
      <c r="C272" s="279" t="s">
        <v>1304</v>
      </c>
      <c r="D272" s="331">
        <f>+Programska_aktivnost!D272+Sheet1!D272+Sheet2!D272</f>
        <v>0</v>
      </c>
      <c r="E272" s="320">
        <f>+Programska_aktivnost!E272+Sheet1!E272+Sheet2!E272</f>
        <v>0</v>
      </c>
      <c r="F272" s="331">
        <f>+Programska_aktivnost!F272+Sheet1!F272+Sheet2!F272</f>
        <v>0</v>
      </c>
      <c r="G272" s="320">
        <f>+Programska_aktivnost!G272+Sheet1!G272+Sheet2!G272</f>
        <v>0</v>
      </c>
      <c r="H272" s="332">
        <f>+Programska_aktivnost!H272+Sheet1!H272+Sheet2!H272</f>
        <v>0</v>
      </c>
      <c r="I272" s="333">
        <f>+Programska_aktivnost!I272+Sheet1!I272+Sheet2!I272</f>
        <v>0</v>
      </c>
      <c r="J272" s="331">
        <f>+Programska_aktivnost!J272+Sheet1!J272+Sheet2!J272</f>
        <v>0</v>
      </c>
      <c r="K272" s="320">
        <f>+Programska_aktivnost!K272+Sheet1!K272+Sheet2!K272</f>
        <v>0</v>
      </c>
      <c r="L272" s="331">
        <f>+Programska_aktivnost!L272+Sheet1!L272+Sheet2!L272</f>
        <v>0</v>
      </c>
      <c r="M272" s="320">
        <f>+Programska_aktivnost!M272+Sheet1!M272+Sheet2!M272</f>
        <v>0</v>
      </c>
      <c r="N272" s="331">
        <f t="shared" si="14"/>
        <v>0</v>
      </c>
      <c r="O272" s="320">
        <f t="shared" si="14"/>
        <v>0</v>
      </c>
      <c r="V272" s="16"/>
      <c r="W272" s="16"/>
      <c r="X272" s="16"/>
      <c r="Y272" s="236">
        <f t="shared" si="16"/>
        <v>0</v>
      </c>
    </row>
    <row r="273" spans="1:25" ht="38.25" hidden="1">
      <c r="A273" s="276">
        <f t="shared" si="15"/>
        <v>226</v>
      </c>
      <c r="B273" s="245">
        <v>440000</v>
      </c>
      <c r="C273" s="277" t="s">
        <v>142</v>
      </c>
      <c r="D273" s="254">
        <f>+Programska_aktivnost!D273+Sheet1!D273+Sheet2!D273</f>
        <v>0</v>
      </c>
      <c r="E273" s="253">
        <f>+Programska_aktivnost!E273+Sheet1!E273+Sheet2!E273</f>
        <v>0</v>
      </c>
      <c r="F273" s="254">
        <f>+Programska_aktivnost!F273+Sheet1!F273+Sheet2!F273</f>
        <v>0</v>
      </c>
      <c r="G273" s="253">
        <f>+Programska_aktivnost!G273+Sheet1!G273+Sheet2!G273</f>
        <v>0</v>
      </c>
      <c r="H273" s="252">
        <f>+Programska_aktivnost!H273+Sheet1!H273+Sheet2!H273</f>
        <v>0</v>
      </c>
      <c r="I273" s="253">
        <f>+Programska_aktivnost!I273+Sheet1!I273+Sheet2!I273</f>
        <v>0</v>
      </c>
      <c r="J273" s="254">
        <f>+Programska_aktivnost!J273+Sheet1!J273+Sheet2!J273</f>
        <v>0</v>
      </c>
      <c r="K273" s="253">
        <f>+Programska_aktivnost!K273+Sheet1!K273+Sheet2!K273</f>
        <v>0</v>
      </c>
      <c r="L273" s="254">
        <f>+Programska_aktivnost!L273+Sheet1!L273+Sheet2!L273</f>
        <v>0</v>
      </c>
      <c r="M273" s="253">
        <f>+Programska_aktivnost!M273+Sheet1!M273+Sheet2!M273</f>
        <v>0</v>
      </c>
      <c r="N273" s="254">
        <f t="shared" si="14"/>
        <v>0</v>
      </c>
      <c r="O273" s="253">
        <f t="shared" si="14"/>
        <v>0</v>
      </c>
      <c r="V273" s="16"/>
      <c r="W273" s="16"/>
      <c r="X273" s="16"/>
      <c r="Y273" s="236">
        <f t="shared" si="16"/>
        <v>0</v>
      </c>
    </row>
    <row r="274" spans="1:25" ht="33" hidden="1" customHeight="1">
      <c r="A274" s="276">
        <f t="shared" si="15"/>
        <v>227</v>
      </c>
      <c r="B274" s="245">
        <v>441000</v>
      </c>
      <c r="C274" s="277" t="s">
        <v>143</v>
      </c>
      <c r="D274" s="254">
        <f>+Programska_aktivnost!D274+Sheet1!D274+Sheet2!D274</f>
        <v>0</v>
      </c>
      <c r="E274" s="253">
        <f>+Programska_aktivnost!E274+Sheet1!E274+Sheet2!E274</f>
        <v>0</v>
      </c>
      <c r="F274" s="254">
        <f>+Programska_aktivnost!F274+Sheet1!F274+Sheet2!F274</f>
        <v>0</v>
      </c>
      <c r="G274" s="253">
        <f>+Programska_aktivnost!G274+Sheet1!G274+Sheet2!G274</f>
        <v>0</v>
      </c>
      <c r="H274" s="252">
        <f>+Programska_aktivnost!H274+Sheet1!H274+Sheet2!H274</f>
        <v>0</v>
      </c>
      <c r="I274" s="253">
        <f>+Programska_aktivnost!I274+Sheet1!I274+Sheet2!I274</f>
        <v>0</v>
      </c>
      <c r="J274" s="254">
        <f>+Programska_aktivnost!J274+Sheet1!J274+Sheet2!J274</f>
        <v>0</v>
      </c>
      <c r="K274" s="253">
        <f>+Programska_aktivnost!K274+Sheet1!K274+Sheet2!K274</f>
        <v>0</v>
      </c>
      <c r="L274" s="254">
        <f>+Programska_aktivnost!L274+Sheet1!L274+Sheet2!L274</f>
        <v>0</v>
      </c>
      <c r="M274" s="253">
        <f>+Programska_aktivnost!M274+Sheet1!M274+Sheet2!M274</f>
        <v>0</v>
      </c>
      <c r="N274" s="254">
        <f t="shared" si="14"/>
        <v>0</v>
      </c>
      <c r="O274" s="253">
        <f t="shared" si="14"/>
        <v>0</v>
      </c>
      <c r="V274" s="16"/>
      <c r="W274" s="16"/>
      <c r="X274" s="16"/>
      <c r="Y274" s="236">
        <f t="shared" si="16"/>
        <v>0</v>
      </c>
    </row>
    <row r="275" spans="1:25" ht="33" hidden="1" customHeight="1">
      <c r="A275" s="278">
        <f t="shared" si="15"/>
        <v>228</v>
      </c>
      <c r="B275" s="246">
        <v>441100</v>
      </c>
      <c r="C275" s="279" t="s">
        <v>657</v>
      </c>
      <c r="D275" s="331">
        <f>+Programska_aktivnost!D275+Sheet1!D275+Sheet2!D275</f>
        <v>0</v>
      </c>
      <c r="E275" s="320">
        <f>+Programska_aktivnost!E275+Sheet1!E275+Sheet2!E275</f>
        <v>0</v>
      </c>
      <c r="F275" s="331">
        <f>+Programska_aktivnost!F275+Sheet1!F275+Sheet2!F275</f>
        <v>0</v>
      </c>
      <c r="G275" s="320">
        <f>+Programska_aktivnost!G275+Sheet1!G275+Sheet2!G275</f>
        <v>0</v>
      </c>
      <c r="H275" s="332">
        <f>+Programska_aktivnost!H275+Sheet1!H275+Sheet2!H275</f>
        <v>0</v>
      </c>
      <c r="I275" s="333">
        <f>+Programska_aktivnost!I275+Sheet1!I275+Sheet2!I275</f>
        <v>0</v>
      </c>
      <c r="J275" s="331">
        <f>+Programska_aktivnost!J275+Sheet1!J275+Sheet2!J275</f>
        <v>0</v>
      </c>
      <c r="K275" s="320">
        <f>+Programska_aktivnost!K275+Sheet1!K275+Sheet2!K275</f>
        <v>0</v>
      </c>
      <c r="L275" s="331">
        <f>+Programska_aktivnost!L275+Sheet1!L275+Sheet2!L275</f>
        <v>0</v>
      </c>
      <c r="M275" s="320">
        <f>+Programska_aktivnost!M275+Sheet1!M275+Sheet2!M275</f>
        <v>0</v>
      </c>
      <c r="N275" s="331">
        <f t="shared" ref="N275:O338" si="17">SUM(H275,J275,L275)</f>
        <v>0</v>
      </c>
      <c r="O275" s="320">
        <f t="shared" si="17"/>
        <v>0</v>
      </c>
      <c r="V275" s="16"/>
      <c r="W275" s="16"/>
      <c r="X275" s="16"/>
      <c r="Y275" s="236">
        <f t="shared" si="16"/>
        <v>0</v>
      </c>
    </row>
    <row r="276" spans="1:25" ht="33" hidden="1" customHeight="1">
      <c r="A276" s="278">
        <f t="shared" si="15"/>
        <v>229</v>
      </c>
      <c r="B276" s="246">
        <v>441200</v>
      </c>
      <c r="C276" s="279" t="s">
        <v>658</v>
      </c>
      <c r="D276" s="331">
        <f>+Programska_aktivnost!D276+Sheet1!D276+Sheet2!D276</f>
        <v>0</v>
      </c>
      <c r="E276" s="320">
        <f>+Programska_aktivnost!E276+Sheet1!E276+Sheet2!E276</f>
        <v>0</v>
      </c>
      <c r="F276" s="331">
        <f>+Programska_aktivnost!F276+Sheet1!F276+Sheet2!F276</f>
        <v>0</v>
      </c>
      <c r="G276" s="320">
        <f>+Programska_aktivnost!G276+Sheet1!G276+Sheet2!G276</f>
        <v>0</v>
      </c>
      <c r="H276" s="332">
        <f>+Programska_aktivnost!H276+Sheet1!H276+Sheet2!H276</f>
        <v>0</v>
      </c>
      <c r="I276" s="333">
        <f>+Programska_aktivnost!I276+Sheet1!I276+Sheet2!I276</f>
        <v>0</v>
      </c>
      <c r="J276" s="331">
        <f>+Programska_aktivnost!J276+Sheet1!J276+Sheet2!J276</f>
        <v>0</v>
      </c>
      <c r="K276" s="320">
        <f>+Programska_aktivnost!K276+Sheet1!K276+Sheet2!K276</f>
        <v>0</v>
      </c>
      <c r="L276" s="331">
        <f>+Programska_aktivnost!L276+Sheet1!L276+Sheet2!L276</f>
        <v>0</v>
      </c>
      <c r="M276" s="320">
        <f>+Programska_aktivnost!M276+Sheet1!M276+Sheet2!M276</f>
        <v>0</v>
      </c>
      <c r="N276" s="331">
        <f t="shared" si="17"/>
        <v>0</v>
      </c>
      <c r="O276" s="320">
        <f t="shared" si="17"/>
        <v>0</v>
      </c>
      <c r="V276" s="16"/>
      <c r="W276" s="16"/>
      <c r="X276" s="16"/>
      <c r="Y276" s="236">
        <f t="shared" si="16"/>
        <v>0</v>
      </c>
    </row>
    <row r="277" spans="1:25" ht="33" hidden="1" customHeight="1">
      <c r="A277" s="278">
        <f t="shared" si="15"/>
        <v>230</v>
      </c>
      <c r="B277" s="246">
        <v>441300</v>
      </c>
      <c r="C277" s="279" t="s">
        <v>442</v>
      </c>
      <c r="D277" s="331">
        <f>+Programska_aktivnost!D277+Sheet1!D277+Sheet2!D277</f>
        <v>0</v>
      </c>
      <c r="E277" s="320">
        <f>+Programska_aktivnost!E277+Sheet1!E277+Sheet2!E277</f>
        <v>0</v>
      </c>
      <c r="F277" s="331">
        <f>+Programska_aktivnost!F277+Sheet1!F277+Sheet2!F277</f>
        <v>0</v>
      </c>
      <c r="G277" s="320">
        <f>+Programska_aktivnost!G277+Sheet1!G277+Sheet2!G277</f>
        <v>0</v>
      </c>
      <c r="H277" s="332">
        <f>+Programska_aktivnost!H277+Sheet1!H277+Sheet2!H277</f>
        <v>0</v>
      </c>
      <c r="I277" s="333">
        <f>+Programska_aktivnost!I277+Sheet1!I277+Sheet2!I277</f>
        <v>0</v>
      </c>
      <c r="J277" s="331">
        <f>+Programska_aktivnost!J277+Sheet1!J277+Sheet2!J277</f>
        <v>0</v>
      </c>
      <c r="K277" s="320">
        <f>+Programska_aktivnost!K277+Sheet1!K277+Sheet2!K277</f>
        <v>0</v>
      </c>
      <c r="L277" s="331">
        <f>+Programska_aktivnost!L277+Sheet1!L277+Sheet2!L277</f>
        <v>0</v>
      </c>
      <c r="M277" s="320">
        <f>+Programska_aktivnost!M277+Sheet1!M277+Sheet2!M277</f>
        <v>0</v>
      </c>
      <c r="N277" s="331">
        <f t="shared" si="17"/>
        <v>0</v>
      </c>
      <c r="O277" s="320">
        <f t="shared" si="17"/>
        <v>0</v>
      </c>
      <c r="V277" s="16"/>
      <c r="W277" s="16"/>
      <c r="X277" s="16"/>
      <c r="Y277" s="236">
        <f t="shared" si="16"/>
        <v>0</v>
      </c>
    </row>
    <row r="278" spans="1:25" ht="33" hidden="1" customHeight="1">
      <c r="A278" s="278">
        <f t="shared" si="15"/>
        <v>231</v>
      </c>
      <c r="B278" s="246">
        <v>441400</v>
      </c>
      <c r="C278" s="279" t="s">
        <v>443</v>
      </c>
      <c r="D278" s="331">
        <f>+Programska_aktivnost!D278+Sheet1!D278+Sheet2!D278</f>
        <v>0</v>
      </c>
      <c r="E278" s="320">
        <f>+Programska_aktivnost!E278+Sheet1!E278+Sheet2!E278</f>
        <v>0</v>
      </c>
      <c r="F278" s="331">
        <f>+Programska_aktivnost!F278+Sheet1!F278+Sheet2!F278</f>
        <v>0</v>
      </c>
      <c r="G278" s="320">
        <f>+Programska_aktivnost!G278+Sheet1!G278+Sheet2!G278</f>
        <v>0</v>
      </c>
      <c r="H278" s="332">
        <f>+Programska_aktivnost!H278+Sheet1!H278+Sheet2!H278</f>
        <v>0</v>
      </c>
      <c r="I278" s="333">
        <f>+Programska_aktivnost!I278+Sheet1!I278+Sheet2!I278</f>
        <v>0</v>
      </c>
      <c r="J278" s="331">
        <f>+Programska_aktivnost!J278+Sheet1!J278+Sheet2!J278</f>
        <v>0</v>
      </c>
      <c r="K278" s="320">
        <f>+Programska_aktivnost!K278+Sheet1!K278+Sheet2!K278</f>
        <v>0</v>
      </c>
      <c r="L278" s="331">
        <f>+Programska_aktivnost!L278+Sheet1!L278+Sheet2!L278</f>
        <v>0</v>
      </c>
      <c r="M278" s="320">
        <f>+Programska_aktivnost!M278+Sheet1!M278+Sheet2!M278</f>
        <v>0</v>
      </c>
      <c r="N278" s="331">
        <f t="shared" si="17"/>
        <v>0</v>
      </c>
      <c r="O278" s="320">
        <f t="shared" si="17"/>
        <v>0</v>
      </c>
      <c r="V278" s="16"/>
      <c r="W278" s="16"/>
      <c r="X278" s="16"/>
      <c r="Y278" s="236">
        <f t="shared" si="16"/>
        <v>0</v>
      </c>
    </row>
    <row r="279" spans="1:25" ht="33" hidden="1" customHeight="1">
      <c r="A279" s="278">
        <f t="shared" si="15"/>
        <v>232</v>
      </c>
      <c r="B279" s="246">
        <v>441500</v>
      </c>
      <c r="C279" s="279" t="s">
        <v>444</v>
      </c>
      <c r="D279" s="331">
        <f>+Programska_aktivnost!D279+Sheet1!D279+Sheet2!D279</f>
        <v>0</v>
      </c>
      <c r="E279" s="320">
        <f>+Programska_aktivnost!E279+Sheet1!E279+Sheet2!E279</f>
        <v>0</v>
      </c>
      <c r="F279" s="331">
        <f>+Programska_aktivnost!F279+Sheet1!F279+Sheet2!F279</f>
        <v>0</v>
      </c>
      <c r="G279" s="320">
        <f>+Programska_aktivnost!G279+Sheet1!G279+Sheet2!G279</f>
        <v>0</v>
      </c>
      <c r="H279" s="332">
        <f>+Programska_aktivnost!H279+Sheet1!H279+Sheet2!H279</f>
        <v>0</v>
      </c>
      <c r="I279" s="333">
        <f>+Programska_aktivnost!I279+Sheet1!I279+Sheet2!I279</f>
        <v>0</v>
      </c>
      <c r="J279" s="331">
        <f>+Programska_aktivnost!J279+Sheet1!J279+Sheet2!J279</f>
        <v>0</v>
      </c>
      <c r="K279" s="320">
        <f>+Programska_aktivnost!K279+Sheet1!K279+Sheet2!K279</f>
        <v>0</v>
      </c>
      <c r="L279" s="331">
        <f>+Programska_aktivnost!L279+Sheet1!L279+Sheet2!L279</f>
        <v>0</v>
      </c>
      <c r="M279" s="320">
        <f>+Programska_aktivnost!M279+Sheet1!M279+Sheet2!M279</f>
        <v>0</v>
      </c>
      <c r="N279" s="331">
        <f t="shared" si="17"/>
        <v>0</v>
      </c>
      <c r="O279" s="320">
        <f t="shared" si="17"/>
        <v>0</v>
      </c>
      <c r="V279" s="16"/>
      <c r="W279" s="16"/>
      <c r="X279" s="16"/>
      <c r="Y279" s="236">
        <f t="shared" si="16"/>
        <v>0</v>
      </c>
    </row>
    <row r="280" spans="1:25" ht="33" hidden="1" customHeight="1">
      <c r="A280" s="278">
        <f t="shared" si="15"/>
        <v>233</v>
      </c>
      <c r="B280" s="246">
        <v>441600</v>
      </c>
      <c r="C280" s="279" t="s">
        <v>445</v>
      </c>
      <c r="D280" s="331">
        <f>+Programska_aktivnost!D280+Sheet1!D280+Sheet2!D280</f>
        <v>0</v>
      </c>
      <c r="E280" s="320">
        <f>+Programska_aktivnost!E280+Sheet1!E280+Sheet2!E280</f>
        <v>0</v>
      </c>
      <c r="F280" s="331">
        <f>+Programska_aktivnost!F280+Sheet1!F280+Sheet2!F280</f>
        <v>0</v>
      </c>
      <c r="G280" s="320">
        <f>+Programska_aktivnost!G280+Sheet1!G280+Sheet2!G280</f>
        <v>0</v>
      </c>
      <c r="H280" s="332">
        <f>+Programska_aktivnost!H280+Sheet1!H280+Sheet2!H280</f>
        <v>0</v>
      </c>
      <c r="I280" s="333">
        <f>+Programska_aktivnost!I280+Sheet1!I280+Sheet2!I280</f>
        <v>0</v>
      </c>
      <c r="J280" s="331">
        <f>+Programska_aktivnost!J280+Sheet1!J280+Sheet2!J280</f>
        <v>0</v>
      </c>
      <c r="K280" s="320">
        <f>+Programska_aktivnost!K280+Sheet1!K280+Sheet2!K280</f>
        <v>0</v>
      </c>
      <c r="L280" s="331">
        <f>+Programska_aktivnost!L280+Sheet1!L280+Sheet2!L280</f>
        <v>0</v>
      </c>
      <c r="M280" s="320">
        <f>+Programska_aktivnost!M280+Sheet1!M280+Sheet2!M280</f>
        <v>0</v>
      </c>
      <c r="N280" s="331">
        <f t="shared" si="17"/>
        <v>0</v>
      </c>
      <c r="O280" s="320">
        <f t="shared" si="17"/>
        <v>0</v>
      </c>
      <c r="V280" s="16"/>
      <c r="W280" s="16"/>
      <c r="X280" s="16"/>
      <c r="Y280" s="236">
        <f t="shared" si="16"/>
        <v>0</v>
      </c>
    </row>
    <row r="281" spans="1:25" ht="33" hidden="1" customHeight="1">
      <c r="A281" s="278">
        <f t="shared" si="15"/>
        <v>234</v>
      </c>
      <c r="B281" s="246">
        <v>441700</v>
      </c>
      <c r="C281" s="279" t="s">
        <v>446</v>
      </c>
      <c r="D281" s="331">
        <f>+Programska_aktivnost!D281+Sheet1!D281+Sheet2!D281</f>
        <v>0</v>
      </c>
      <c r="E281" s="320">
        <f>+Programska_aktivnost!E281+Sheet1!E281+Sheet2!E281</f>
        <v>0</v>
      </c>
      <c r="F281" s="331">
        <f>+Programska_aktivnost!F281+Sheet1!F281+Sheet2!F281</f>
        <v>0</v>
      </c>
      <c r="G281" s="320">
        <f>+Programska_aktivnost!G281+Sheet1!G281+Sheet2!G281</f>
        <v>0</v>
      </c>
      <c r="H281" s="332">
        <f>+Programska_aktivnost!H281+Sheet1!H281+Sheet2!H281</f>
        <v>0</v>
      </c>
      <c r="I281" s="333">
        <f>+Programska_aktivnost!I281+Sheet1!I281+Sheet2!I281</f>
        <v>0</v>
      </c>
      <c r="J281" s="331">
        <f>+Programska_aktivnost!J281+Sheet1!J281+Sheet2!J281</f>
        <v>0</v>
      </c>
      <c r="K281" s="320">
        <f>+Programska_aktivnost!K281+Sheet1!K281+Sheet2!K281</f>
        <v>0</v>
      </c>
      <c r="L281" s="331">
        <f>+Programska_aktivnost!L281+Sheet1!L281+Sheet2!L281</f>
        <v>0</v>
      </c>
      <c r="M281" s="320">
        <f>+Programska_aktivnost!M281+Sheet1!M281+Sheet2!M281</f>
        <v>0</v>
      </c>
      <c r="N281" s="331">
        <f t="shared" si="17"/>
        <v>0</v>
      </c>
      <c r="O281" s="320">
        <f t="shared" si="17"/>
        <v>0</v>
      </c>
      <c r="V281" s="16"/>
      <c r="W281" s="16"/>
      <c r="X281" s="16"/>
      <c r="Y281" s="236">
        <f t="shared" si="16"/>
        <v>0</v>
      </c>
    </row>
    <row r="282" spans="1:25" ht="33" hidden="1" customHeight="1">
      <c r="A282" s="278">
        <f t="shared" si="15"/>
        <v>235</v>
      </c>
      <c r="B282" s="246">
        <v>441800</v>
      </c>
      <c r="C282" s="279" t="s">
        <v>447</v>
      </c>
      <c r="D282" s="331">
        <f>+Programska_aktivnost!D282+Sheet1!D282+Sheet2!D282</f>
        <v>0</v>
      </c>
      <c r="E282" s="320">
        <f>+Programska_aktivnost!E282+Sheet1!E282+Sheet2!E282</f>
        <v>0</v>
      </c>
      <c r="F282" s="331">
        <f>+Programska_aktivnost!F282+Sheet1!F282+Sheet2!F282</f>
        <v>0</v>
      </c>
      <c r="G282" s="320">
        <f>+Programska_aktivnost!G282+Sheet1!G282+Sheet2!G282</f>
        <v>0</v>
      </c>
      <c r="H282" s="332">
        <f>+Programska_aktivnost!H282+Sheet1!H282+Sheet2!H282</f>
        <v>0</v>
      </c>
      <c r="I282" s="333">
        <f>+Programska_aktivnost!I282+Sheet1!I282+Sheet2!I282</f>
        <v>0</v>
      </c>
      <c r="J282" s="331">
        <f>+Programska_aktivnost!J282+Sheet1!J282+Sheet2!J282</f>
        <v>0</v>
      </c>
      <c r="K282" s="320">
        <f>+Programska_aktivnost!K282+Sheet1!K282+Sheet2!K282</f>
        <v>0</v>
      </c>
      <c r="L282" s="331">
        <f>+Programska_aktivnost!L282+Sheet1!L282+Sheet2!L282</f>
        <v>0</v>
      </c>
      <c r="M282" s="320">
        <f>+Programska_aktivnost!M282+Sheet1!M282+Sheet2!M282</f>
        <v>0</v>
      </c>
      <c r="N282" s="331">
        <f t="shared" si="17"/>
        <v>0</v>
      </c>
      <c r="O282" s="320">
        <f t="shared" si="17"/>
        <v>0</v>
      </c>
      <c r="V282" s="16"/>
      <c r="W282" s="16"/>
      <c r="X282" s="16"/>
      <c r="Y282" s="236">
        <f t="shared" si="16"/>
        <v>0</v>
      </c>
    </row>
    <row r="283" spans="1:25" ht="33" hidden="1" customHeight="1">
      <c r="A283" s="278">
        <f t="shared" si="15"/>
        <v>236</v>
      </c>
      <c r="B283" s="246">
        <v>441900</v>
      </c>
      <c r="C283" s="279" t="s">
        <v>448</v>
      </c>
      <c r="D283" s="331">
        <f>+Programska_aktivnost!D283+Sheet1!D283+Sheet2!D283</f>
        <v>0</v>
      </c>
      <c r="E283" s="320">
        <f>+Programska_aktivnost!E283+Sheet1!E283+Sheet2!E283</f>
        <v>0</v>
      </c>
      <c r="F283" s="331">
        <f>+Programska_aktivnost!F283+Sheet1!F283+Sheet2!F283</f>
        <v>0</v>
      </c>
      <c r="G283" s="320">
        <f>+Programska_aktivnost!G283+Sheet1!G283+Sheet2!G283</f>
        <v>0</v>
      </c>
      <c r="H283" s="332">
        <f>+Programska_aktivnost!H283+Sheet1!H283+Sheet2!H283</f>
        <v>0</v>
      </c>
      <c r="I283" s="333">
        <f>+Programska_aktivnost!I283+Sheet1!I283+Sheet2!I283</f>
        <v>0</v>
      </c>
      <c r="J283" s="331">
        <f>+Programska_aktivnost!J283+Sheet1!J283+Sheet2!J283</f>
        <v>0</v>
      </c>
      <c r="K283" s="320">
        <f>+Programska_aktivnost!K283+Sheet1!K283+Sheet2!K283</f>
        <v>0</v>
      </c>
      <c r="L283" s="331">
        <f>+Programska_aktivnost!L283+Sheet1!L283+Sheet2!L283</f>
        <v>0</v>
      </c>
      <c r="M283" s="320">
        <f>+Programska_aktivnost!M283+Sheet1!M283+Sheet2!M283</f>
        <v>0</v>
      </c>
      <c r="N283" s="331">
        <f t="shared" si="17"/>
        <v>0</v>
      </c>
      <c r="O283" s="320">
        <f t="shared" si="17"/>
        <v>0</v>
      </c>
      <c r="V283" s="16"/>
      <c r="W283" s="16"/>
      <c r="X283" s="16"/>
      <c r="Y283" s="236">
        <f t="shared" si="16"/>
        <v>0</v>
      </c>
    </row>
    <row r="284" spans="1:25" ht="33" hidden="1" customHeight="1">
      <c r="A284" s="276">
        <f t="shared" si="15"/>
        <v>237</v>
      </c>
      <c r="B284" s="245">
        <v>442000</v>
      </c>
      <c r="C284" s="277" t="s">
        <v>144</v>
      </c>
      <c r="D284" s="254">
        <f>+Programska_aktivnost!D284+Sheet1!D284+Sheet2!D284</f>
        <v>0</v>
      </c>
      <c r="E284" s="253">
        <f>+Programska_aktivnost!E284+Sheet1!E284+Sheet2!E284</f>
        <v>0</v>
      </c>
      <c r="F284" s="254">
        <f>+Programska_aktivnost!F284+Sheet1!F284+Sheet2!F284</f>
        <v>0</v>
      </c>
      <c r="G284" s="253">
        <f>+Programska_aktivnost!G284+Sheet1!G284+Sheet2!G284</f>
        <v>0</v>
      </c>
      <c r="H284" s="252">
        <f>+Programska_aktivnost!H284+Sheet1!H284+Sheet2!H284</f>
        <v>0</v>
      </c>
      <c r="I284" s="253">
        <f>+Programska_aktivnost!I284+Sheet1!I284+Sheet2!I284</f>
        <v>0</v>
      </c>
      <c r="J284" s="254">
        <f>+Programska_aktivnost!J284+Sheet1!J284+Sheet2!J284</f>
        <v>0</v>
      </c>
      <c r="K284" s="253">
        <f>+Programska_aktivnost!K284+Sheet1!K284+Sheet2!K284</f>
        <v>0</v>
      </c>
      <c r="L284" s="254">
        <f>+Programska_aktivnost!L284+Sheet1!L284+Sheet2!L284</f>
        <v>0</v>
      </c>
      <c r="M284" s="253">
        <f>+Programska_aktivnost!M284+Sheet1!M284+Sheet2!M284</f>
        <v>0</v>
      </c>
      <c r="N284" s="254">
        <f t="shared" si="17"/>
        <v>0</v>
      </c>
      <c r="O284" s="253">
        <f t="shared" si="17"/>
        <v>0</v>
      </c>
      <c r="V284" s="16"/>
      <c r="W284" s="16"/>
      <c r="X284" s="16"/>
      <c r="Y284" s="236">
        <f t="shared" si="16"/>
        <v>0</v>
      </c>
    </row>
    <row r="285" spans="1:25" ht="51" hidden="1">
      <c r="A285" s="278">
        <f t="shared" si="15"/>
        <v>238</v>
      </c>
      <c r="B285" s="246">
        <v>442100</v>
      </c>
      <c r="C285" s="279" t="s">
        <v>449</v>
      </c>
      <c r="D285" s="331">
        <f>+Programska_aktivnost!D285+Sheet1!D285+Sheet2!D285</f>
        <v>0</v>
      </c>
      <c r="E285" s="320">
        <f>+Programska_aktivnost!E285+Sheet1!E285+Sheet2!E285</f>
        <v>0</v>
      </c>
      <c r="F285" s="331">
        <f>+Programska_aktivnost!F285+Sheet1!F285+Sheet2!F285</f>
        <v>0</v>
      </c>
      <c r="G285" s="320">
        <f>+Programska_aktivnost!G285+Sheet1!G285+Sheet2!G285</f>
        <v>0</v>
      </c>
      <c r="H285" s="332">
        <f>+Programska_aktivnost!H285+Sheet1!H285+Sheet2!H285</f>
        <v>0</v>
      </c>
      <c r="I285" s="333">
        <f>+Programska_aktivnost!I285+Sheet1!I285+Sheet2!I285</f>
        <v>0</v>
      </c>
      <c r="J285" s="331">
        <f>+Programska_aktivnost!J285+Sheet1!J285+Sheet2!J285</f>
        <v>0</v>
      </c>
      <c r="K285" s="320">
        <f>+Programska_aktivnost!K285+Sheet1!K285+Sheet2!K285</f>
        <v>0</v>
      </c>
      <c r="L285" s="331">
        <f>+Programska_aktivnost!L285+Sheet1!L285+Sheet2!L285</f>
        <v>0</v>
      </c>
      <c r="M285" s="320">
        <f>+Programska_aktivnost!M285+Sheet1!M285+Sheet2!M285</f>
        <v>0</v>
      </c>
      <c r="N285" s="331">
        <f t="shared" si="17"/>
        <v>0</v>
      </c>
      <c r="O285" s="320">
        <f t="shared" si="17"/>
        <v>0</v>
      </c>
      <c r="V285" s="16"/>
      <c r="W285" s="16"/>
      <c r="X285" s="16"/>
      <c r="Y285" s="236">
        <f t="shared" si="16"/>
        <v>0</v>
      </c>
    </row>
    <row r="286" spans="1:25" ht="33" hidden="1" customHeight="1">
      <c r="A286" s="278">
        <f t="shared" si="15"/>
        <v>239</v>
      </c>
      <c r="B286" s="246">
        <v>442200</v>
      </c>
      <c r="C286" s="279" t="s">
        <v>450</v>
      </c>
      <c r="D286" s="331">
        <f>+Programska_aktivnost!D286+Sheet1!D286+Sheet2!D286</f>
        <v>0</v>
      </c>
      <c r="E286" s="320">
        <f>+Programska_aktivnost!E286+Sheet1!E286+Sheet2!E286</f>
        <v>0</v>
      </c>
      <c r="F286" s="331">
        <f>+Programska_aktivnost!F286+Sheet1!F286+Sheet2!F286</f>
        <v>0</v>
      </c>
      <c r="G286" s="320">
        <f>+Programska_aktivnost!G286+Sheet1!G286+Sheet2!G286</f>
        <v>0</v>
      </c>
      <c r="H286" s="332">
        <f>+Programska_aktivnost!H286+Sheet1!H286+Sheet2!H286</f>
        <v>0</v>
      </c>
      <c r="I286" s="333">
        <f>+Programska_aktivnost!I286+Sheet1!I286+Sheet2!I286</f>
        <v>0</v>
      </c>
      <c r="J286" s="331">
        <f>+Programska_aktivnost!J286+Sheet1!J286+Sheet2!J286</f>
        <v>0</v>
      </c>
      <c r="K286" s="320">
        <f>+Programska_aktivnost!K286+Sheet1!K286+Sheet2!K286</f>
        <v>0</v>
      </c>
      <c r="L286" s="331">
        <f>+Programska_aktivnost!L286+Sheet1!L286+Sheet2!L286</f>
        <v>0</v>
      </c>
      <c r="M286" s="320">
        <f>+Programska_aktivnost!M286+Sheet1!M286+Sheet2!M286</f>
        <v>0</v>
      </c>
      <c r="N286" s="331">
        <f t="shared" si="17"/>
        <v>0</v>
      </c>
      <c r="O286" s="320">
        <f t="shared" si="17"/>
        <v>0</v>
      </c>
      <c r="V286" s="16"/>
      <c r="W286" s="16"/>
      <c r="X286" s="16"/>
      <c r="Y286" s="236">
        <f t="shared" si="16"/>
        <v>0</v>
      </c>
    </row>
    <row r="287" spans="1:25" ht="33" hidden="1" customHeight="1">
      <c r="A287" s="278">
        <f t="shared" si="15"/>
        <v>240</v>
      </c>
      <c r="B287" s="246">
        <v>442300</v>
      </c>
      <c r="C287" s="279" t="s">
        <v>1130</v>
      </c>
      <c r="D287" s="331">
        <f>+Programska_aktivnost!D287+Sheet1!D287+Sheet2!D287</f>
        <v>0</v>
      </c>
      <c r="E287" s="320">
        <f>+Programska_aktivnost!E287+Sheet1!E287+Sheet2!E287</f>
        <v>0</v>
      </c>
      <c r="F287" s="331">
        <f>+Programska_aktivnost!F287+Sheet1!F287+Sheet2!F287</f>
        <v>0</v>
      </c>
      <c r="G287" s="320">
        <f>+Programska_aktivnost!G287+Sheet1!G287+Sheet2!G287</f>
        <v>0</v>
      </c>
      <c r="H287" s="332">
        <f>+Programska_aktivnost!H287+Sheet1!H287+Sheet2!H287</f>
        <v>0</v>
      </c>
      <c r="I287" s="333">
        <f>+Programska_aktivnost!I287+Sheet1!I287+Sheet2!I287</f>
        <v>0</v>
      </c>
      <c r="J287" s="331">
        <f>+Programska_aktivnost!J287+Sheet1!J287+Sheet2!J287</f>
        <v>0</v>
      </c>
      <c r="K287" s="320">
        <f>+Programska_aktivnost!K287+Sheet1!K287+Sheet2!K287</f>
        <v>0</v>
      </c>
      <c r="L287" s="331">
        <f>+Programska_aktivnost!L287+Sheet1!L287+Sheet2!L287</f>
        <v>0</v>
      </c>
      <c r="M287" s="320">
        <f>+Programska_aktivnost!M287+Sheet1!M287+Sheet2!M287</f>
        <v>0</v>
      </c>
      <c r="N287" s="331">
        <f t="shared" si="17"/>
        <v>0</v>
      </c>
      <c r="O287" s="320">
        <f t="shared" si="17"/>
        <v>0</v>
      </c>
      <c r="V287" s="16"/>
      <c r="W287" s="16"/>
      <c r="X287" s="16"/>
      <c r="Y287" s="236">
        <f t="shared" si="16"/>
        <v>0</v>
      </c>
    </row>
    <row r="288" spans="1:25" ht="33" hidden="1" customHeight="1">
      <c r="A288" s="278">
        <f t="shared" si="15"/>
        <v>241</v>
      </c>
      <c r="B288" s="246">
        <v>442400</v>
      </c>
      <c r="C288" s="279" t="s">
        <v>1131</v>
      </c>
      <c r="D288" s="331">
        <f>+Programska_aktivnost!D288+Sheet1!D288+Sheet2!D288</f>
        <v>0</v>
      </c>
      <c r="E288" s="320">
        <f>+Programska_aktivnost!E288+Sheet1!E288+Sheet2!E288</f>
        <v>0</v>
      </c>
      <c r="F288" s="331">
        <f>+Programska_aktivnost!F288+Sheet1!F288+Sheet2!F288</f>
        <v>0</v>
      </c>
      <c r="G288" s="320">
        <f>+Programska_aktivnost!G288+Sheet1!G288+Sheet2!G288</f>
        <v>0</v>
      </c>
      <c r="H288" s="332">
        <f>+Programska_aktivnost!H288+Sheet1!H288+Sheet2!H288</f>
        <v>0</v>
      </c>
      <c r="I288" s="333">
        <f>+Programska_aktivnost!I288+Sheet1!I288+Sheet2!I288</f>
        <v>0</v>
      </c>
      <c r="J288" s="331">
        <f>+Programska_aktivnost!J288+Sheet1!J288+Sheet2!J288</f>
        <v>0</v>
      </c>
      <c r="K288" s="320">
        <f>+Programska_aktivnost!K288+Sheet1!K288+Sheet2!K288</f>
        <v>0</v>
      </c>
      <c r="L288" s="331">
        <f>+Programska_aktivnost!L288+Sheet1!L288+Sheet2!L288</f>
        <v>0</v>
      </c>
      <c r="M288" s="320">
        <f>+Programska_aktivnost!M288+Sheet1!M288+Sheet2!M288</f>
        <v>0</v>
      </c>
      <c r="N288" s="331">
        <f t="shared" si="17"/>
        <v>0</v>
      </c>
      <c r="O288" s="320">
        <f t="shared" si="17"/>
        <v>0</v>
      </c>
      <c r="V288" s="16"/>
      <c r="W288" s="16"/>
      <c r="X288" s="16"/>
      <c r="Y288" s="236">
        <f t="shared" si="16"/>
        <v>0</v>
      </c>
    </row>
    <row r="289" spans="1:25" ht="33" hidden="1" customHeight="1">
      <c r="A289" s="278">
        <f t="shared" si="15"/>
        <v>242</v>
      </c>
      <c r="B289" s="246">
        <v>442500</v>
      </c>
      <c r="C289" s="279" t="s">
        <v>1132</v>
      </c>
      <c r="D289" s="331">
        <f>+Programska_aktivnost!D289+Sheet1!D289+Sheet2!D289</f>
        <v>0</v>
      </c>
      <c r="E289" s="320">
        <f>+Programska_aktivnost!E289+Sheet1!E289+Sheet2!E289</f>
        <v>0</v>
      </c>
      <c r="F289" s="331">
        <f>+Programska_aktivnost!F289+Sheet1!F289+Sheet2!F289</f>
        <v>0</v>
      </c>
      <c r="G289" s="320">
        <f>+Programska_aktivnost!G289+Sheet1!G289+Sheet2!G289</f>
        <v>0</v>
      </c>
      <c r="H289" s="332">
        <f>+Programska_aktivnost!H289+Sheet1!H289+Sheet2!H289</f>
        <v>0</v>
      </c>
      <c r="I289" s="333">
        <f>+Programska_aktivnost!I289+Sheet1!I289+Sheet2!I289</f>
        <v>0</v>
      </c>
      <c r="J289" s="331">
        <f>+Programska_aktivnost!J289+Sheet1!J289+Sheet2!J289</f>
        <v>0</v>
      </c>
      <c r="K289" s="320">
        <f>+Programska_aktivnost!K289+Sheet1!K289+Sheet2!K289</f>
        <v>0</v>
      </c>
      <c r="L289" s="331">
        <f>+Programska_aktivnost!L289+Sheet1!L289+Sheet2!L289</f>
        <v>0</v>
      </c>
      <c r="M289" s="320">
        <f>+Programska_aktivnost!M289+Sheet1!M289+Sheet2!M289</f>
        <v>0</v>
      </c>
      <c r="N289" s="331">
        <f t="shared" si="17"/>
        <v>0</v>
      </c>
      <c r="O289" s="320">
        <f t="shared" si="17"/>
        <v>0</v>
      </c>
      <c r="V289" s="16"/>
      <c r="W289" s="16"/>
      <c r="X289" s="16"/>
      <c r="Y289" s="236">
        <f t="shared" si="16"/>
        <v>0</v>
      </c>
    </row>
    <row r="290" spans="1:25" ht="33" hidden="1" customHeight="1">
      <c r="A290" s="278">
        <f t="shared" si="15"/>
        <v>243</v>
      </c>
      <c r="B290" s="246">
        <v>442600</v>
      </c>
      <c r="C290" s="279" t="s">
        <v>1133</v>
      </c>
      <c r="D290" s="331">
        <f>+Programska_aktivnost!D290+Sheet1!D290+Sheet2!D290</f>
        <v>0</v>
      </c>
      <c r="E290" s="320">
        <f>+Programska_aktivnost!E290+Sheet1!E290+Sheet2!E290</f>
        <v>0</v>
      </c>
      <c r="F290" s="331">
        <f>+Programska_aktivnost!F290+Sheet1!F290+Sheet2!F290</f>
        <v>0</v>
      </c>
      <c r="G290" s="320">
        <f>+Programska_aktivnost!G290+Sheet1!G290+Sheet2!G290</f>
        <v>0</v>
      </c>
      <c r="H290" s="332">
        <f>+Programska_aktivnost!H290+Sheet1!H290+Sheet2!H290</f>
        <v>0</v>
      </c>
      <c r="I290" s="333">
        <f>+Programska_aktivnost!I290+Sheet1!I290+Sheet2!I290</f>
        <v>0</v>
      </c>
      <c r="J290" s="331">
        <f>+Programska_aktivnost!J290+Sheet1!J290+Sheet2!J290</f>
        <v>0</v>
      </c>
      <c r="K290" s="320">
        <f>+Programska_aktivnost!K290+Sheet1!K290+Sheet2!K290</f>
        <v>0</v>
      </c>
      <c r="L290" s="331">
        <f>+Programska_aktivnost!L290+Sheet1!L290+Sheet2!L290</f>
        <v>0</v>
      </c>
      <c r="M290" s="320">
        <f>+Programska_aktivnost!M290+Sheet1!M290+Sheet2!M290</f>
        <v>0</v>
      </c>
      <c r="N290" s="331">
        <f t="shared" si="17"/>
        <v>0</v>
      </c>
      <c r="O290" s="320">
        <f t="shared" si="17"/>
        <v>0</v>
      </c>
      <c r="V290" s="16"/>
      <c r="W290" s="16"/>
      <c r="X290" s="16"/>
      <c r="Y290" s="236">
        <f t="shared" si="16"/>
        <v>0</v>
      </c>
    </row>
    <row r="291" spans="1:25" ht="33" hidden="1" customHeight="1">
      <c r="A291" s="276">
        <f t="shared" si="15"/>
        <v>244</v>
      </c>
      <c r="B291" s="245">
        <v>443000</v>
      </c>
      <c r="C291" s="277" t="s">
        <v>145</v>
      </c>
      <c r="D291" s="254">
        <f>+Programska_aktivnost!D291+Sheet1!D291+Sheet2!D291</f>
        <v>0</v>
      </c>
      <c r="E291" s="253">
        <f>+Programska_aktivnost!E291+Sheet1!E291+Sheet2!E291</f>
        <v>0</v>
      </c>
      <c r="F291" s="254">
        <f>+Programska_aktivnost!F291+Sheet1!F291+Sheet2!F291</f>
        <v>0</v>
      </c>
      <c r="G291" s="253">
        <f>+Programska_aktivnost!G291+Sheet1!G291+Sheet2!G291</f>
        <v>0</v>
      </c>
      <c r="H291" s="252">
        <f>+Programska_aktivnost!H291+Sheet1!H291+Sheet2!H291</f>
        <v>0</v>
      </c>
      <c r="I291" s="253">
        <f>+Programska_aktivnost!I291+Sheet1!I291+Sheet2!I291</f>
        <v>0</v>
      </c>
      <c r="J291" s="254">
        <f>+Programska_aktivnost!J291+Sheet1!J291+Sheet2!J291</f>
        <v>0</v>
      </c>
      <c r="K291" s="253">
        <f>+Programska_aktivnost!K291+Sheet1!K291+Sheet2!K291</f>
        <v>0</v>
      </c>
      <c r="L291" s="254">
        <f>+Programska_aktivnost!L291+Sheet1!L291+Sheet2!L291</f>
        <v>0</v>
      </c>
      <c r="M291" s="253">
        <f>+Programska_aktivnost!M291+Sheet1!M291+Sheet2!M291</f>
        <v>0</v>
      </c>
      <c r="N291" s="254">
        <f t="shared" si="17"/>
        <v>0</v>
      </c>
      <c r="O291" s="253">
        <f t="shared" si="17"/>
        <v>0</v>
      </c>
      <c r="V291" s="16"/>
      <c r="W291" s="16"/>
      <c r="X291" s="16"/>
      <c r="Y291" s="236">
        <f t="shared" si="16"/>
        <v>0</v>
      </c>
    </row>
    <row r="292" spans="1:25" ht="33" hidden="1" customHeight="1">
      <c r="A292" s="278">
        <f t="shared" si="15"/>
        <v>245</v>
      </c>
      <c r="B292" s="246">
        <v>443100</v>
      </c>
      <c r="C292" s="279" t="s">
        <v>1305</v>
      </c>
      <c r="D292" s="331">
        <f>+Programska_aktivnost!D292+Sheet1!D292+Sheet2!D292</f>
        <v>0</v>
      </c>
      <c r="E292" s="320">
        <f>+Programska_aktivnost!E292+Sheet1!E292+Sheet2!E292</f>
        <v>0</v>
      </c>
      <c r="F292" s="331">
        <f>+Programska_aktivnost!F292+Sheet1!F292+Sheet2!F292</f>
        <v>0</v>
      </c>
      <c r="G292" s="320">
        <f>+Programska_aktivnost!G292+Sheet1!G292+Sheet2!G292</f>
        <v>0</v>
      </c>
      <c r="H292" s="332">
        <f>+Programska_aktivnost!H292+Sheet1!H292+Sheet2!H292</f>
        <v>0</v>
      </c>
      <c r="I292" s="333">
        <f>+Programska_aktivnost!I292+Sheet1!I292+Sheet2!I292</f>
        <v>0</v>
      </c>
      <c r="J292" s="331">
        <f>+Programska_aktivnost!J292+Sheet1!J292+Sheet2!J292</f>
        <v>0</v>
      </c>
      <c r="K292" s="320">
        <f>+Programska_aktivnost!K292+Sheet1!K292+Sheet2!K292</f>
        <v>0</v>
      </c>
      <c r="L292" s="331">
        <f>+Programska_aktivnost!L292+Sheet1!L292+Sheet2!L292</f>
        <v>0</v>
      </c>
      <c r="M292" s="320">
        <f>+Programska_aktivnost!M292+Sheet1!M292+Sheet2!M292</f>
        <v>0</v>
      </c>
      <c r="N292" s="331">
        <f t="shared" si="17"/>
        <v>0</v>
      </c>
      <c r="O292" s="320">
        <f t="shared" si="17"/>
        <v>0</v>
      </c>
      <c r="V292" s="16"/>
      <c r="W292" s="16"/>
      <c r="X292" s="16"/>
      <c r="Y292" s="236">
        <f t="shared" si="16"/>
        <v>0</v>
      </c>
    </row>
    <row r="293" spans="1:25" ht="33" hidden="1" customHeight="1">
      <c r="A293" s="276">
        <f t="shared" si="15"/>
        <v>246</v>
      </c>
      <c r="B293" s="245">
        <v>444000</v>
      </c>
      <c r="C293" s="277" t="s">
        <v>146</v>
      </c>
      <c r="D293" s="254">
        <f>+Programska_aktivnost!D293+Sheet1!D293+Sheet2!D293</f>
        <v>0</v>
      </c>
      <c r="E293" s="253">
        <f>+Programska_aktivnost!E293+Sheet1!E293+Sheet2!E293</f>
        <v>0</v>
      </c>
      <c r="F293" s="254">
        <f>+Programska_aktivnost!F293+Sheet1!F293+Sheet2!F293</f>
        <v>0</v>
      </c>
      <c r="G293" s="253">
        <f>+Programska_aktivnost!G293+Sheet1!G293+Sheet2!G293</f>
        <v>0</v>
      </c>
      <c r="H293" s="252">
        <f>+Programska_aktivnost!H293+Sheet1!H293+Sheet2!H293</f>
        <v>0</v>
      </c>
      <c r="I293" s="253">
        <f>+Programska_aktivnost!I293+Sheet1!I293+Sheet2!I293</f>
        <v>0</v>
      </c>
      <c r="J293" s="254">
        <f>+Programska_aktivnost!J293+Sheet1!J293+Sheet2!J293</f>
        <v>0</v>
      </c>
      <c r="K293" s="253">
        <f>+Programska_aktivnost!K293+Sheet1!K293+Sheet2!K293</f>
        <v>0</v>
      </c>
      <c r="L293" s="254">
        <f>+Programska_aktivnost!L293+Sheet1!L293+Sheet2!L293</f>
        <v>0</v>
      </c>
      <c r="M293" s="253">
        <f>+Programska_aktivnost!M293+Sheet1!M293+Sheet2!M293</f>
        <v>0</v>
      </c>
      <c r="N293" s="254">
        <f t="shared" si="17"/>
        <v>0</v>
      </c>
      <c r="O293" s="253">
        <f t="shared" si="17"/>
        <v>0</v>
      </c>
      <c r="V293" s="16"/>
      <c r="W293" s="16"/>
      <c r="X293" s="16"/>
      <c r="Y293" s="236">
        <f t="shared" si="16"/>
        <v>0</v>
      </c>
    </row>
    <row r="294" spans="1:25" ht="33" hidden="1" customHeight="1">
      <c r="A294" s="278">
        <f t="shared" si="15"/>
        <v>247</v>
      </c>
      <c r="B294" s="246">
        <v>444100</v>
      </c>
      <c r="C294" s="279" t="s">
        <v>1134</v>
      </c>
      <c r="D294" s="331">
        <f>+Programska_aktivnost!D294+Sheet1!D294+Sheet2!D294</f>
        <v>0</v>
      </c>
      <c r="E294" s="320">
        <f>+Programska_aktivnost!E294+Sheet1!E294+Sheet2!E294</f>
        <v>0</v>
      </c>
      <c r="F294" s="331">
        <f>+Programska_aktivnost!F294+Sheet1!F294+Sheet2!F294</f>
        <v>0</v>
      </c>
      <c r="G294" s="320">
        <f>+Programska_aktivnost!G294+Sheet1!G294+Sheet2!G294</f>
        <v>0</v>
      </c>
      <c r="H294" s="332">
        <f>+Programska_aktivnost!H294+Sheet1!H294+Sheet2!H294</f>
        <v>0</v>
      </c>
      <c r="I294" s="333">
        <f>+Programska_aktivnost!I294+Sheet1!I294+Sheet2!I294</f>
        <v>0</v>
      </c>
      <c r="J294" s="331">
        <f>+Programska_aktivnost!J294+Sheet1!J294+Sheet2!J294</f>
        <v>0</v>
      </c>
      <c r="K294" s="320">
        <f>+Programska_aktivnost!K294+Sheet1!K294+Sheet2!K294</f>
        <v>0</v>
      </c>
      <c r="L294" s="331">
        <f>+Programska_aktivnost!L294+Sheet1!L294+Sheet2!L294</f>
        <v>0</v>
      </c>
      <c r="M294" s="320">
        <f>+Programska_aktivnost!M294+Sheet1!M294+Sheet2!M294</f>
        <v>0</v>
      </c>
      <c r="N294" s="331">
        <f t="shared" si="17"/>
        <v>0</v>
      </c>
      <c r="O294" s="320">
        <f t="shared" si="17"/>
        <v>0</v>
      </c>
      <c r="V294" s="16"/>
      <c r="W294" s="16"/>
      <c r="X294" s="16"/>
      <c r="Y294" s="236">
        <f t="shared" si="16"/>
        <v>0</v>
      </c>
    </row>
    <row r="295" spans="1:25" ht="33" hidden="1" customHeight="1">
      <c r="A295" s="278">
        <f t="shared" si="15"/>
        <v>248</v>
      </c>
      <c r="B295" s="246">
        <v>444200</v>
      </c>
      <c r="C295" s="279" t="s">
        <v>1135</v>
      </c>
      <c r="D295" s="331">
        <f>+Programska_aktivnost!D295+Sheet1!D295+Sheet2!D295</f>
        <v>0</v>
      </c>
      <c r="E295" s="320">
        <f>+Programska_aktivnost!E295+Sheet1!E295+Sheet2!E295</f>
        <v>0</v>
      </c>
      <c r="F295" s="331">
        <f>+Programska_aktivnost!F295+Sheet1!F295+Sheet2!F295</f>
        <v>0</v>
      </c>
      <c r="G295" s="320">
        <f>+Programska_aktivnost!G295+Sheet1!G295+Sheet2!G295</f>
        <v>0</v>
      </c>
      <c r="H295" s="332">
        <f>+Programska_aktivnost!H295+Sheet1!H295+Sheet2!H295</f>
        <v>0</v>
      </c>
      <c r="I295" s="333">
        <f>+Programska_aktivnost!I295+Sheet1!I295+Sheet2!I295</f>
        <v>0</v>
      </c>
      <c r="J295" s="331">
        <f>+Programska_aktivnost!J295+Sheet1!J295+Sheet2!J295</f>
        <v>0</v>
      </c>
      <c r="K295" s="320">
        <f>+Programska_aktivnost!K295+Sheet1!K295+Sheet2!K295</f>
        <v>0</v>
      </c>
      <c r="L295" s="331">
        <f>+Programska_aktivnost!L295+Sheet1!L295+Sheet2!L295</f>
        <v>0</v>
      </c>
      <c r="M295" s="320">
        <f>+Programska_aktivnost!M295+Sheet1!M295+Sheet2!M295</f>
        <v>0</v>
      </c>
      <c r="N295" s="331">
        <f t="shared" si="17"/>
        <v>0</v>
      </c>
      <c r="O295" s="320">
        <f t="shared" si="17"/>
        <v>0</v>
      </c>
      <c r="V295" s="16"/>
      <c r="W295" s="16"/>
      <c r="X295" s="16"/>
      <c r="Y295" s="236">
        <f t="shared" si="16"/>
        <v>0</v>
      </c>
    </row>
    <row r="296" spans="1:25" ht="33" hidden="1" customHeight="1">
      <c r="A296" s="278">
        <f t="shared" si="15"/>
        <v>249</v>
      </c>
      <c r="B296" s="246">
        <v>444300</v>
      </c>
      <c r="C296" s="279" t="s">
        <v>451</v>
      </c>
      <c r="D296" s="331">
        <f>+Programska_aktivnost!D296+Sheet1!D296+Sheet2!D296</f>
        <v>0</v>
      </c>
      <c r="E296" s="320">
        <f>+Programska_aktivnost!E296+Sheet1!E296+Sheet2!E296</f>
        <v>0</v>
      </c>
      <c r="F296" s="331">
        <f>+Programska_aktivnost!F296+Sheet1!F296+Sheet2!F296</f>
        <v>0</v>
      </c>
      <c r="G296" s="320">
        <f>+Programska_aktivnost!G296+Sheet1!G296+Sheet2!G296</f>
        <v>0</v>
      </c>
      <c r="H296" s="332">
        <f>+Programska_aktivnost!H296+Sheet1!H296+Sheet2!H296</f>
        <v>0</v>
      </c>
      <c r="I296" s="333">
        <f>+Programska_aktivnost!I296+Sheet1!I296+Sheet2!I296</f>
        <v>0</v>
      </c>
      <c r="J296" s="331">
        <f>+Programska_aktivnost!J296+Sheet1!J296+Sheet2!J296</f>
        <v>0</v>
      </c>
      <c r="K296" s="320">
        <f>+Programska_aktivnost!K296+Sheet1!K296+Sheet2!K296</f>
        <v>0</v>
      </c>
      <c r="L296" s="331">
        <f>+Programska_aktivnost!L296+Sheet1!L296+Sheet2!L296</f>
        <v>0</v>
      </c>
      <c r="M296" s="320">
        <f>+Programska_aktivnost!M296+Sheet1!M296+Sheet2!M296</f>
        <v>0</v>
      </c>
      <c r="N296" s="331">
        <f t="shared" si="17"/>
        <v>0</v>
      </c>
      <c r="O296" s="320">
        <f t="shared" si="17"/>
        <v>0</v>
      </c>
      <c r="V296" s="16"/>
      <c r="W296" s="16"/>
      <c r="X296" s="16"/>
      <c r="Y296" s="236">
        <f t="shared" si="16"/>
        <v>0</v>
      </c>
    </row>
    <row r="297" spans="1:25" ht="33" hidden="1" customHeight="1">
      <c r="A297" s="276">
        <f t="shared" si="15"/>
        <v>250</v>
      </c>
      <c r="B297" s="245">
        <v>450000</v>
      </c>
      <c r="C297" s="277" t="s">
        <v>147</v>
      </c>
      <c r="D297" s="254">
        <f>+Programska_aktivnost!D297+Sheet1!D297+Sheet2!D297</f>
        <v>0</v>
      </c>
      <c r="E297" s="253">
        <f>+Programska_aktivnost!E297+Sheet1!E297+Sheet2!E297</f>
        <v>0</v>
      </c>
      <c r="F297" s="254">
        <f>+Programska_aktivnost!F297+Sheet1!F297+Sheet2!F297</f>
        <v>0</v>
      </c>
      <c r="G297" s="253">
        <f>+Programska_aktivnost!G297+Sheet1!G297+Sheet2!G297</f>
        <v>0</v>
      </c>
      <c r="H297" s="252">
        <f>+Programska_aktivnost!H297+Sheet1!H297+Sheet2!H297</f>
        <v>0</v>
      </c>
      <c r="I297" s="253">
        <f>+Programska_aktivnost!I297+Sheet1!I297+Sheet2!I297</f>
        <v>0</v>
      </c>
      <c r="J297" s="254">
        <f>+Programska_aktivnost!J297+Sheet1!J297+Sheet2!J297</f>
        <v>0</v>
      </c>
      <c r="K297" s="253">
        <f>+Programska_aktivnost!K297+Sheet1!K297+Sheet2!K297</f>
        <v>0</v>
      </c>
      <c r="L297" s="254">
        <f>+Programska_aktivnost!L297+Sheet1!L297+Sheet2!L297</f>
        <v>0</v>
      </c>
      <c r="M297" s="253">
        <f>+Programska_aktivnost!M297+Sheet1!M297+Sheet2!M297</f>
        <v>0</v>
      </c>
      <c r="N297" s="254">
        <f t="shared" si="17"/>
        <v>0</v>
      </c>
      <c r="O297" s="253">
        <f t="shared" si="17"/>
        <v>0</v>
      </c>
      <c r="V297" s="16"/>
      <c r="W297" s="16"/>
      <c r="X297" s="16"/>
      <c r="Y297" s="236">
        <f t="shared" si="16"/>
        <v>0</v>
      </c>
    </row>
    <row r="298" spans="1:25" ht="38.25" hidden="1">
      <c r="A298" s="276">
        <f t="shared" si="15"/>
        <v>251</v>
      </c>
      <c r="B298" s="245">
        <v>451000</v>
      </c>
      <c r="C298" s="277" t="s">
        <v>148</v>
      </c>
      <c r="D298" s="254">
        <f>+Programska_aktivnost!D298+Sheet1!D298+Sheet2!D298</f>
        <v>0</v>
      </c>
      <c r="E298" s="253">
        <f>+Programska_aktivnost!E298+Sheet1!E298+Sheet2!E298</f>
        <v>0</v>
      </c>
      <c r="F298" s="254">
        <f>+Programska_aktivnost!F298+Sheet1!F298+Sheet2!F298</f>
        <v>0</v>
      </c>
      <c r="G298" s="253">
        <f>+Programska_aktivnost!G298+Sheet1!G298+Sheet2!G298</f>
        <v>0</v>
      </c>
      <c r="H298" s="252">
        <f>+Programska_aktivnost!H298+Sheet1!H298+Sheet2!H298</f>
        <v>0</v>
      </c>
      <c r="I298" s="253">
        <f>+Programska_aktivnost!I298+Sheet1!I298+Sheet2!I298</f>
        <v>0</v>
      </c>
      <c r="J298" s="254">
        <f>+Programska_aktivnost!J298+Sheet1!J298+Sheet2!J298</f>
        <v>0</v>
      </c>
      <c r="K298" s="253">
        <f>+Programska_aktivnost!K298+Sheet1!K298+Sheet2!K298</f>
        <v>0</v>
      </c>
      <c r="L298" s="254">
        <f>+Programska_aktivnost!L298+Sheet1!L298+Sheet2!L298</f>
        <v>0</v>
      </c>
      <c r="M298" s="253">
        <f>+Programska_aktivnost!M298+Sheet1!M298+Sheet2!M298</f>
        <v>0</v>
      </c>
      <c r="N298" s="254">
        <f t="shared" si="17"/>
        <v>0</v>
      </c>
      <c r="O298" s="253">
        <f t="shared" si="17"/>
        <v>0</v>
      </c>
      <c r="V298" s="16"/>
      <c r="W298" s="16"/>
      <c r="X298" s="16"/>
      <c r="Y298" s="236">
        <f t="shared" si="16"/>
        <v>0</v>
      </c>
    </row>
    <row r="299" spans="1:25" ht="38.25" hidden="1">
      <c r="A299" s="278">
        <f t="shared" si="15"/>
        <v>252</v>
      </c>
      <c r="B299" s="246">
        <v>451100</v>
      </c>
      <c r="C299" s="279" t="s">
        <v>1548</v>
      </c>
      <c r="D299" s="331">
        <f>+Programska_aktivnost!D299+Sheet1!D299+Sheet2!D299</f>
        <v>0</v>
      </c>
      <c r="E299" s="320">
        <f>+Programska_aktivnost!E299+Sheet1!E299+Sheet2!E299</f>
        <v>0</v>
      </c>
      <c r="F299" s="331">
        <f>+Programska_aktivnost!F299+Sheet1!F299+Sheet2!F299</f>
        <v>0</v>
      </c>
      <c r="G299" s="320">
        <f>+Programska_aktivnost!G299+Sheet1!G299+Sheet2!G299</f>
        <v>0</v>
      </c>
      <c r="H299" s="332">
        <f>+Programska_aktivnost!H299+Sheet1!H299+Sheet2!H299</f>
        <v>0</v>
      </c>
      <c r="I299" s="333">
        <f>+Programska_aktivnost!I299+Sheet1!I299+Sheet2!I299</f>
        <v>0</v>
      </c>
      <c r="J299" s="331">
        <f>+Programska_aktivnost!J299+Sheet1!J299+Sheet2!J299</f>
        <v>0</v>
      </c>
      <c r="K299" s="320">
        <f>+Programska_aktivnost!K299+Sheet1!K299+Sheet2!K299</f>
        <v>0</v>
      </c>
      <c r="L299" s="331">
        <f>+Programska_aktivnost!L299+Sheet1!L299+Sheet2!L299</f>
        <v>0</v>
      </c>
      <c r="M299" s="320">
        <f>+Programska_aktivnost!M299+Sheet1!M299+Sheet2!M299</f>
        <v>0</v>
      </c>
      <c r="N299" s="331">
        <f t="shared" si="17"/>
        <v>0</v>
      </c>
      <c r="O299" s="320">
        <f t="shared" si="17"/>
        <v>0</v>
      </c>
      <c r="V299" s="16"/>
      <c r="W299" s="16"/>
      <c r="X299" s="16"/>
      <c r="Y299" s="236">
        <f t="shared" si="16"/>
        <v>0</v>
      </c>
    </row>
    <row r="300" spans="1:25" ht="38.25" hidden="1">
      <c r="A300" s="278">
        <f t="shared" si="15"/>
        <v>253</v>
      </c>
      <c r="B300" s="246">
        <v>451200</v>
      </c>
      <c r="C300" s="279" t="s">
        <v>310</v>
      </c>
      <c r="D300" s="331">
        <f>+Programska_aktivnost!D300+Sheet1!D300+Sheet2!D300</f>
        <v>0</v>
      </c>
      <c r="E300" s="320">
        <f>+Programska_aktivnost!E300+Sheet1!E300+Sheet2!E300</f>
        <v>0</v>
      </c>
      <c r="F300" s="331">
        <f>+Programska_aktivnost!F300+Sheet1!F300+Sheet2!F300</f>
        <v>0</v>
      </c>
      <c r="G300" s="320">
        <f>+Programska_aktivnost!G300+Sheet1!G300+Sheet2!G300</f>
        <v>0</v>
      </c>
      <c r="H300" s="332">
        <f>+Programska_aktivnost!H300+Sheet1!H300+Sheet2!H300</f>
        <v>0</v>
      </c>
      <c r="I300" s="333">
        <f>+Programska_aktivnost!I300+Sheet1!I300+Sheet2!I300</f>
        <v>0</v>
      </c>
      <c r="J300" s="331">
        <f>+Programska_aktivnost!J300+Sheet1!J300+Sheet2!J300</f>
        <v>0</v>
      </c>
      <c r="K300" s="320">
        <f>+Programska_aktivnost!K300+Sheet1!K300+Sheet2!K300</f>
        <v>0</v>
      </c>
      <c r="L300" s="331">
        <f>+Programska_aktivnost!L300+Sheet1!L300+Sheet2!L300</f>
        <v>0</v>
      </c>
      <c r="M300" s="320">
        <f>+Programska_aktivnost!M300+Sheet1!M300+Sheet2!M300</f>
        <v>0</v>
      </c>
      <c r="N300" s="331">
        <f t="shared" si="17"/>
        <v>0</v>
      </c>
      <c r="O300" s="320">
        <f t="shared" si="17"/>
        <v>0</v>
      </c>
      <c r="V300" s="16"/>
      <c r="W300" s="16"/>
      <c r="X300" s="16"/>
      <c r="Y300" s="236">
        <f t="shared" si="16"/>
        <v>0</v>
      </c>
    </row>
    <row r="301" spans="1:25" ht="38.25" hidden="1">
      <c r="A301" s="276">
        <f t="shared" si="15"/>
        <v>254</v>
      </c>
      <c r="B301" s="245">
        <v>452000</v>
      </c>
      <c r="C301" s="277" t="s">
        <v>149</v>
      </c>
      <c r="D301" s="254">
        <f>+Programska_aktivnost!D301+Sheet1!D301+Sheet2!D301</f>
        <v>0</v>
      </c>
      <c r="E301" s="253">
        <f>+Programska_aktivnost!E301+Sheet1!E301+Sheet2!E301</f>
        <v>0</v>
      </c>
      <c r="F301" s="254">
        <f>+Programska_aktivnost!F301+Sheet1!F301+Sheet2!F301</f>
        <v>0</v>
      </c>
      <c r="G301" s="253">
        <f>+Programska_aktivnost!G301+Sheet1!G301+Sheet2!G301</f>
        <v>0</v>
      </c>
      <c r="H301" s="252">
        <f>+Programska_aktivnost!H301+Sheet1!H301+Sheet2!H301</f>
        <v>0</v>
      </c>
      <c r="I301" s="253">
        <f>+Programska_aktivnost!I301+Sheet1!I301+Sheet2!I301</f>
        <v>0</v>
      </c>
      <c r="J301" s="254">
        <f>+Programska_aktivnost!J301+Sheet1!J301+Sheet2!J301</f>
        <v>0</v>
      </c>
      <c r="K301" s="253">
        <f>+Programska_aktivnost!K301+Sheet1!K301+Sheet2!K301</f>
        <v>0</v>
      </c>
      <c r="L301" s="254">
        <f>+Programska_aktivnost!L301+Sheet1!L301+Sheet2!L301</f>
        <v>0</v>
      </c>
      <c r="M301" s="253">
        <f>+Programska_aktivnost!M301+Sheet1!M301+Sheet2!M301</f>
        <v>0</v>
      </c>
      <c r="N301" s="254">
        <f t="shared" si="17"/>
        <v>0</v>
      </c>
      <c r="O301" s="253">
        <f t="shared" si="17"/>
        <v>0</v>
      </c>
      <c r="V301" s="16"/>
      <c r="W301" s="16"/>
      <c r="X301" s="16"/>
      <c r="Y301" s="236">
        <f t="shared" si="16"/>
        <v>0</v>
      </c>
    </row>
    <row r="302" spans="1:25" ht="33" hidden="1" customHeight="1">
      <c r="A302" s="278">
        <f t="shared" si="15"/>
        <v>255</v>
      </c>
      <c r="B302" s="246">
        <v>452100</v>
      </c>
      <c r="C302" s="279" t="s">
        <v>1136</v>
      </c>
      <c r="D302" s="331">
        <f>+Programska_aktivnost!D302+Sheet1!D302+Sheet2!D302</f>
        <v>0</v>
      </c>
      <c r="E302" s="320">
        <f>+Programska_aktivnost!E302+Sheet1!E302+Sheet2!E302</f>
        <v>0</v>
      </c>
      <c r="F302" s="331">
        <f>+Programska_aktivnost!F302+Sheet1!F302+Sheet2!F302</f>
        <v>0</v>
      </c>
      <c r="G302" s="320">
        <f>+Programska_aktivnost!G302+Sheet1!G302+Sheet2!G302</f>
        <v>0</v>
      </c>
      <c r="H302" s="332">
        <f>+Programska_aktivnost!H302+Sheet1!H302+Sheet2!H302</f>
        <v>0</v>
      </c>
      <c r="I302" s="333">
        <f>+Programska_aktivnost!I302+Sheet1!I302+Sheet2!I302</f>
        <v>0</v>
      </c>
      <c r="J302" s="331">
        <f>+Programska_aktivnost!J302+Sheet1!J302+Sheet2!J302</f>
        <v>0</v>
      </c>
      <c r="K302" s="320">
        <f>+Programska_aktivnost!K302+Sheet1!K302+Sheet2!K302</f>
        <v>0</v>
      </c>
      <c r="L302" s="331">
        <f>+Programska_aktivnost!L302+Sheet1!L302+Sheet2!L302</f>
        <v>0</v>
      </c>
      <c r="M302" s="320">
        <f>+Programska_aktivnost!M302+Sheet1!M302+Sheet2!M302</f>
        <v>0</v>
      </c>
      <c r="N302" s="331">
        <f t="shared" si="17"/>
        <v>0</v>
      </c>
      <c r="O302" s="320">
        <f t="shared" si="17"/>
        <v>0</v>
      </c>
      <c r="V302" s="16"/>
      <c r="W302" s="16"/>
      <c r="X302" s="16"/>
      <c r="Y302" s="236">
        <f t="shared" si="16"/>
        <v>0</v>
      </c>
    </row>
    <row r="303" spans="1:25" ht="33" hidden="1" customHeight="1">
      <c r="A303" s="278">
        <f t="shared" si="15"/>
        <v>256</v>
      </c>
      <c r="B303" s="246">
        <v>452200</v>
      </c>
      <c r="C303" s="279" t="s">
        <v>1137</v>
      </c>
      <c r="D303" s="331">
        <f>+Programska_aktivnost!D303+Sheet1!D303+Sheet2!D303</f>
        <v>0</v>
      </c>
      <c r="E303" s="320">
        <f>+Programska_aktivnost!E303+Sheet1!E303+Sheet2!E303</f>
        <v>0</v>
      </c>
      <c r="F303" s="331">
        <f>+Programska_aktivnost!F303+Sheet1!F303+Sheet2!F303</f>
        <v>0</v>
      </c>
      <c r="G303" s="320">
        <f>+Programska_aktivnost!G303+Sheet1!G303+Sheet2!G303</f>
        <v>0</v>
      </c>
      <c r="H303" s="332">
        <f>+Programska_aktivnost!H303+Sheet1!H303+Sheet2!H303</f>
        <v>0</v>
      </c>
      <c r="I303" s="333">
        <f>+Programska_aktivnost!I303+Sheet1!I303+Sheet2!I303</f>
        <v>0</v>
      </c>
      <c r="J303" s="331">
        <f>+Programska_aktivnost!J303+Sheet1!J303+Sheet2!J303</f>
        <v>0</v>
      </c>
      <c r="K303" s="320">
        <f>+Programska_aktivnost!K303+Sheet1!K303+Sheet2!K303</f>
        <v>0</v>
      </c>
      <c r="L303" s="331">
        <f>+Programska_aktivnost!L303+Sheet1!L303+Sheet2!L303</f>
        <v>0</v>
      </c>
      <c r="M303" s="320">
        <f>+Programska_aktivnost!M303+Sheet1!M303+Sheet2!M303</f>
        <v>0</v>
      </c>
      <c r="N303" s="331">
        <f t="shared" si="17"/>
        <v>0</v>
      </c>
      <c r="O303" s="320">
        <f t="shared" si="17"/>
        <v>0</v>
      </c>
      <c r="V303" s="16"/>
      <c r="W303" s="16"/>
      <c r="X303" s="16"/>
      <c r="Y303" s="236">
        <f t="shared" si="16"/>
        <v>0</v>
      </c>
    </row>
    <row r="304" spans="1:25" ht="38.25" hidden="1">
      <c r="A304" s="276">
        <f t="shared" si="15"/>
        <v>257</v>
      </c>
      <c r="B304" s="245">
        <v>453000</v>
      </c>
      <c r="C304" s="277" t="s">
        <v>150</v>
      </c>
      <c r="D304" s="254">
        <f>+Programska_aktivnost!D304+Sheet1!D304+Sheet2!D304</f>
        <v>0</v>
      </c>
      <c r="E304" s="253">
        <f>+Programska_aktivnost!E304+Sheet1!E304+Sheet2!E304</f>
        <v>0</v>
      </c>
      <c r="F304" s="254">
        <f>+Programska_aktivnost!F304+Sheet1!F304+Sheet2!F304</f>
        <v>0</v>
      </c>
      <c r="G304" s="253">
        <f>+Programska_aktivnost!G304+Sheet1!G304+Sheet2!G304</f>
        <v>0</v>
      </c>
      <c r="H304" s="252">
        <f>+Programska_aktivnost!H304+Sheet1!H304+Sheet2!H304</f>
        <v>0</v>
      </c>
      <c r="I304" s="253">
        <f>+Programska_aktivnost!I304+Sheet1!I304+Sheet2!I304</f>
        <v>0</v>
      </c>
      <c r="J304" s="254">
        <f>+Programska_aktivnost!J304+Sheet1!J304+Sheet2!J304</f>
        <v>0</v>
      </c>
      <c r="K304" s="253">
        <f>+Programska_aktivnost!K304+Sheet1!K304+Sheet2!K304</f>
        <v>0</v>
      </c>
      <c r="L304" s="254">
        <f>+Programska_aktivnost!L304+Sheet1!L304+Sheet2!L304</f>
        <v>0</v>
      </c>
      <c r="M304" s="253">
        <f>+Programska_aktivnost!M304+Sheet1!M304+Sheet2!M304</f>
        <v>0</v>
      </c>
      <c r="N304" s="254">
        <f t="shared" si="17"/>
        <v>0</v>
      </c>
      <c r="O304" s="253">
        <f t="shared" si="17"/>
        <v>0</v>
      </c>
      <c r="V304" s="16"/>
      <c r="W304" s="16"/>
      <c r="X304" s="16"/>
      <c r="Y304" s="236">
        <f t="shared" si="16"/>
        <v>0</v>
      </c>
    </row>
    <row r="305" spans="1:25" ht="33" hidden="1" customHeight="1">
      <c r="A305" s="278">
        <f t="shared" si="15"/>
        <v>258</v>
      </c>
      <c r="B305" s="246">
        <v>453100</v>
      </c>
      <c r="C305" s="279" t="s">
        <v>1138</v>
      </c>
      <c r="D305" s="331">
        <f>+Programska_aktivnost!D305+Sheet1!D305+Sheet2!D305</f>
        <v>0</v>
      </c>
      <c r="E305" s="320">
        <f>+Programska_aktivnost!E305+Sheet1!E305+Sheet2!E305</f>
        <v>0</v>
      </c>
      <c r="F305" s="331">
        <f>+Programska_aktivnost!F305+Sheet1!F305+Sheet2!F305</f>
        <v>0</v>
      </c>
      <c r="G305" s="320">
        <f>+Programska_aktivnost!G305+Sheet1!G305+Sheet2!G305</f>
        <v>0</v>
      </c>
      <c r="H305" s="332">
        <f>+Programska_aktivnost!H305+Sheet1!H305+Sheet2!H305</f>
        <v>0</v>
      </c>
      <c r="I305" s="333">
        <f>+Programska_aktivnost!I305+Sheet1!I305+Sheet2!I305</f>
        <v>0</v>
      </c>
      <c r="J305" s="331">
        <f>+Programska_aktivnost!J305+Sheet1!J305+Sheet2!J305</f>
        <v>0</v>
      </c>
      <c r="K305" s="320">
        <f>+Programska_aktivnost!K305+Sheet1!K305+Sheet2!K305</f>
        <v>0</v>
      </c>
      <c r="L305" s="331">
        <f>+Programska_aktivnost!L305+Sheet1!L305+Sheet2!L305</f>
        <v>0</v>
      </c>
      <c r="M305" s="320">
        <f>+Programska_aktivnost!M305+Sheet1!M305+Sheet2!M305</f>
        <v>0</v>
      </c>
      <c r="N305" s="331">
        <f t="shared" si="17"/>
        <v>0</v>
      </c>
      <c r="O305" s="320">
        <f t="shared" si="17"/>
        <v>0</v>
      </c>
      <c r="V305" s="16"/>
      <c r="W305" s="16"/>
      <c r="X305" s="16"/>
      <c r="Y305" s="236">
        <f t="shared" si="16"/>
        <v>0</v>
      </c>
    </row>
    <row r="306" spans="1:25" ht="33" hidden="1" customHeight="1">
      <c r="A306" s="283">
        <f t="shared" si="15"/>
        <v>259</v>
      </c>
      <c r="B306" s="248">
        <v>453200</v>
      </c>
      <c r="C306" s="284" t="s">
        <v>1139</v>
      </c>
      <c r="D306" s="336">
        <f>+Programska_aktivnost!D306+Sheet1!D306+Sheet2!D306</f>
        <v>0</v>
      </c>
      <c r="E306" s="322">
        <f>+Programska_aktivnost!E306+Sheet1!E306+Sheet2!E306</f>
        <v>0</v>
      </c>
      <c r="F306" s="336">
        <f>+Programska_aktivnost!F306+Sheet1!F306+Sheet2!F306</f>
        <v>0</v>
      </c>
      <c r="G306" s="322">
        <f>+Programska_aktivnost!G306+Sheet1!G306+Sheet2!G306</f>
        <v>0</v>
      </c>
      <c r="H306" s="332">
        <f>+Programska_aktivnost!H306+Sheet1!H306+Sheet2!H306</f>
        <v>0</v>
      </c>
      <c r="I306" s="333">
        <f>+Programska_aktivnost!I306+Sheet1!I306+Sheet2!I306</f>
        <v>0</v>
      </c>
      <c r="J306" s="336">
        <f>+Programska_aktivnost!J306+Sheet1!J306+Sheet2!J306</f>
        <v>0</v>
      </c>
      <c r="K306" s="322">
        <f>+Programska_aktivnost!K306+Sheet1!K306+Sheet2!K306</f>
        <v>0</v>
      </c>
      <c r="L306" s="336">
        <f>+Programska_aktivnost!L306+Sheet1!L306+Sheet2!L306</f>
        <v>0</v>
      </c>
      <c r="M306" s="322">
        <f>+Programska_aktivnost!M306+Sheet1!M306+Sheet2!M306</f>
        <v>0</v>
      </c>
      <c r="N306" s="336">
        <f t="shared" si="17"/>
        <v>0</v>
      </c>
      <c r="O306" s="322">
        <f t="shared" si="17"/>
        <v>0</v>
      </c>
      <c r="V306" s="16"/>
      <c r="W306" s="16"/>
      <c r="X306" s="16"/>
      <c r="Y306" s="236">
        <f t="shared" si="16"/>
        <v>0</v>
      </c>
    </row>
    <row r="307" spans="1:25" ht="33" hidden="1" customHeight="1">
      <c r="A307" s="276">
        <f t="shared" si="15"/>
        <v>260</v>
      </c>
      <c r="B307" s="245">
        <v>454000</v>
      </c>
      <c r="C307" s="277" t="s">
        <v>151</v>
      </c>
      <c r="D307" s="254">
        <f>+Programska_aktivnost!D307+Sheet1!D307+Sheet2!D307</f>
        <v>0</v>
      </c>
      <c r="E307" s="253">
        <f>+Programska_aktivnost!E307+Sheet1!E307+Sheet2!E307</f>
        <v>0</v>
      </c>
      <c r="F307" s="254">
        <f>+Programska_aktivnost!F307+Sheet1!F307+Sheet2!F307</f>
        <v>0</v>
      </c>
      <c r="G307" s="253">
        <f>+Programska_aktivnost!G307+Sheet1!G307+Sheet2!G307</f>
        <v>0</v>
      </c>
      <c r="H307" s="252">
        <f>+Programska_aktivnost!H307+Sheet1!H307+Sheet2!H307</f>
        <v>0</v>
      </c>
      <c r="I307" s="253">
        <f>+Programska_aktivnost!I307+Sheet1!I307+Sheet2!I307</f>
        <v>0</v>
      </c>
      <c r="J307" s="254">
        <f>+Programska_aktivnost!J307+Sheet1!J307+Sheet2!J307</f>
        <v>0</v>
      </c>
      <c r="K307" s="253">
        <f>+Programska_aktivnost!K307+Sheet1!K307+Sheet2!K307</f>
        <v>0</v>
      </c>
      <c r="L307" s="254">
        <f>+Programska_aktivnost!L307+Sheet1!L307+Sheet2!L307</f>
        <v>0</v>
      </c>
      <c r="M307" s="253">
        <f>+Programska_aktivnost!M307+Sheet1!M307+Sheet2!M307</f>
        <v>0</v>
      </c>
      <c r="N307" s="254">
        <f t="shared" si="17"/>
        <v>0</v>
      </c>
      <c r="O307" s="253">
        <f t="shared" si="17"/>
        <v>0</v>
      </c>
      <c r="V307" s="16"/>
      <c r="W307" s="16"/>
      <c r="X307" s="16"/>
      <c r="Y307" s="236">
        <f t="shared" si="16"/>
        <v>0</v>
      </c>
    </row>
    <row r="308" spans="1:25" ht="33" hidden="1" customHeight="1">
      <c r="A308" s="278">
        <f t="shared" si="15"/>
        <v>261</v>
      </c>
      <c r="B308" s="246">
        <v>454100</v>
      </c>
      <c r="C308" s="279" t="s">
        <v>1140</v>
      </c>
      <c r="D308" s="331">
        <f>+Programska_aktivnost!D308+Sheet1!D308+Sheet2!D308</f>
        <v>0</v>
      </c>
      <c r="E308" s="320">
        <f>+Programska_aktivnost!E308+Sheet1!E308+Sheet2!E308</f>
        <v>0</v>
      </c>
      <c r="F308" s="331">
        <f>+Programska_aktivnost!F308+Sheet1!F308+Sheet2!F308</f>
        <v>0</v>
      </c>
      <c r="G308" s="320">
        <f>+Programska_aktivnost!G308+Sheet1!G308+Sheet2!G308</f>
        <v>0</v>
      </c>
      <c r="H308" s="332">
        <f>+Programska_aktivnost!H308+Sheet1!H308+Sheet2!H308</f>
        <v>0</v>
      </c>
      <c r="I308" s="333">
        <f>+Programska_aktivnost!I308+Sheet1!I308+Sheet2!I308</f>
        <v>0</v>
      </c>
      <c r="J308" s="331">
        <f>+Programska_aktivnost!J308+Sheet1!J308+Sheet2!J308</f>
        <v>0</v>
      </c>
      <c r="K308" s="320">
        <f>+Programska_aktivnost!K308+Sheet1!K308+Sheet2!K308</f>
        <v>0</v>
      </c>
      <c r="L308" s="331">
        <f>+Programska_aktivnost!L308+Sheet1!L308+Sheet2!L308</f>
        <v>0</v>
      </c>
      <c r="M308" s="320">
        <f>+Programska_aktivnost!M308+Sheet1!M308+Sheet2!M308</f>
        <v>0</v>
      </c>
      <c r="N308" s="331">
        <f t="shared" si="17"/>
        <v>0</v>
      </c>
      <c r="O308" s="320">
        <f t="shared" si="17"/>
        <v>0</v>
      </c>
      <c r="V308" s="16"/>
      <c r="W308" s="16"/>
      <c r="X308" s="16"/>
      <c r="Y308" s="236">
        <f t="shared" si="16"/>
        <v>0</v>
      </c>
    </row>
    <row r="309" spans="1:25" ht="33" hidden="1" customHeight="1">
      <c r="A309" s="278">
        <f t="shared" si="15"/>
        <v>262</v>
      </c>
      <c r="B309" s="246">
        <v>454200</v>
      </c>
      <c r="C309" s="279" t="s">
        <v>1141</v>
      </c>
      <c r="D309" s="331">
        <f>+Programska_aktivnost!D309+Sheet1!D309+Sheet2!D309</f>
        <v>0</v>
      </c>
      <c r="E309" s="320">
        <f>+Programska_aktivnost!E309+Sheet1!E309+Sheet2!E309</f>
        <v>0</v>
      </c>
      <c r="F309" s="331">
        <f>+Programska_aktivnost!F309+Sheet1!F309+Sheet2!F309</f>
        <v>0</v>
      </c>
      <c r="G309" s="320">
        <f>+Programska_aktivnost!G309+Sheet1!G309+Sheet2!G309</f>
        <v>0</v>
      </c>
      <c r="H309" s="332">
        <f>+Programska_aktivnost!H309+Sheet1!H309+Sheet2!H309</f>
        <v>0</v>
      </c>
      <c r="I309" s="333">
        <f>+Programska_aktivnost!I309+Sheet1!I309+Sheet2!I309</f>
        <v>0</v>
      </c>
      <c r="J309" s="331">
        <f>+Programska_aktivnost!J309+Sheet1!J309+Sheet2!J309</f>
        <v>0</v>
      </c>
      <c r="K309" s="320">
        <f>+Programska_aktivnost!K309+Sheet1!K309+Sheet2!K309</f>
        <v>0</v>
      </c>
      <c r="L309" s="331">
        <f>+Programska_aktivnost!L309+Sheet1!L309+Sheet2!L309</f>
        <v>0</v>
      </c>
      <c r="M309" s="320">
        <f>+Programska_aktivnost!M309+Sheet1!M309+Sheet2!M309</f>
        <v>0</v>
      </c>
      <c r="N309" s="331">
        <f t="shared" si="17"/>
        <v>0</v>
      </c>
      <c r="O309" s="320">
        <f t="shared" si="17"/>
        <v>0</v>
      </c>
      <c r="V309" s="16"/>
      <c r="W309" s="16"/>
      <c r="X309" s="16"/>
      <c r="Y309" s="236">
        <f t="shared" si="16"/>
        <v>0</v>
      </c>
    </row>
    <row r="310" spans="1:25" ht="33" hidden="1" customHeight="1">
      <c r="A310" s="276">
        <f t="shared" si="15"/>
        <v>263</v>
      </c>
      <c r="B310" s="245">
        <v>460000</v>
      </c>
      <c r="C310" s="277" t="s">
        <v>152</v>
      </c>
      <c r="D310" s="254">
        <f>+Programska_aktivnost!D310+Sheet1!D310+Sheet2!D310</f>
        <v>0</v>
      </c>
      <c r="E310" s="253">
        <f>+Programska_aktivnost!E310+Sheet1!E310+Sheet2!E310</f>
        <v>0</v>
      </c>
      <c r="F310" s="254">
        <f>+Programska_aktivnost!F310+Sheet1!F310+Sheet2!F310</f>
        <v>0</v>
      </c>
      <c r="G310" s="253">
        <f>+Programska_aktivnost!G310+Sheet1!G310+Sheet2!G310</f>
        <v>0</v>
      </c>
      <c r="H310" s="252">
        <f>+Programska_aktivnost!H310+Sheet1!H310+Sheet2!H310</f>
        <v>0</v>
      </c>
      <c r="I310" s="253">
        <f>+Programska_aktivnost!I310+Sheet1!I310+Sheet2!I310</f>
        <v>0</v>
      </c>
      <c r="J310" s="254">
        <f>+Programska_aktivnost!J310+Sheet1!J310+Sheet2!J310</f>
        <v>0</v>
      </c>
      <c r="K310" s="253">
        <f>+Programska_aktivnost!K310+Sheet1!K310+Sheet2!K310</f>
        <v>0</v>
      </c>
      <c r="L310" s="254">
        <f>+Programska_aktivnost!L310+Sheet1!L310+Sheet2!L310</f>
        <v>0</v>
      </c>
      <c r="M310" s="253">
        <f>+Programska_aktivnost!M310+Sheet1!M310+Sheet2!M310</f>
        <v>0</v>
      </c>
      <c r="N310" s="254">
        <f t="shared" si="17"/>
        <v>0</v>
      </c>
      <c r="O310" s="253">
        <f t="shared" si="17"/>
        <v>0</v>
      </c>
      <c r="V310" s="16"/>
      <c r="W310" s="16"/>
      <c r="X310" s="16"/>
      <c r="Y310" s="236">
        <f t="shared" si="16"/>
        <v>0</v>
      </c>
    </row>
    <row r="311" spans="1:25" ht="33" hidden="1" customHeight="1">
      <c r="A311" s="276">
        <f t="shared" si="15"/>
        <v>264</v>
      </c>
      <c r="B311" s="245">
        <v>461000</v>
      </c>
      <c r="C311" s="277" t="s">
        <v>153</v>
      </c>
      <c r="D311" s="254">
        <f>+Programska_aktivnost!D311+Sheet1!D311+Sheet2!D311</f>
        <v>0</v>
      </c>
      <c r="E311" s="253">
        <f>+Programska_aktivnost!E311+Sheet1!E311+Sheet2!E311</f>
        <v>0</v>
      </c>
      <c r="F311" s="254">
        <f>+Programska_aktivnost!F311+Sheet1!F311+Sheet2!F311</f>
        <v>0</v>
      </c>
      <c r="G311" s="253">
        <f>+Programska_aktivnost!G311+Sheet1!G311+Sheet2!G311</f>
        <v>0</v>
      </c>
      <c r="H311" s="252">
        <f>+Programska_aktivnost!H311+Sheet1!H311+Sheet2!H311</f>
        <v>0</v>
      </c>
      <c r="I311" s="253">
        <f>+Programska_aktivnost!I311+Sheet1!I311+Sheet2!I311</f>
        <v>0</v>
      </c>
      <c r="J311" s="254">
        <f>+Programska_aktivnost!J311+Sheet1!J311+Sheet2!J311</f>
        <v>0</v>
      </c>
      <c r="K311" s="253">
        <f>+Programska_aktivnost!K311+Sheet1!K311+Sheet2!K311</f>
        <v>0</v>
      </c>
      <c r="L311" s="254">
        <f>+Programska_aktivnost!L311+Sheet1!L311+Sheet2!L311</f>
        <v>0</v>
      </c>
      <c r="M311" s="253">
        <f>+Programska_aktivnost!M311+Sheet1!M311+Sheet2!M311</f>
        <v>0</v>
      </c>
      <c r="N311" s="254">
        <f t="shared" si="17"/>
        <v>0</v>
      </c>
      <c r="O311" s="253">
        <f t="shared" si="17"/>
        <v>0</v>
      </c>
      <c r="V311" s="16"/>
      <c r="W311" s="16"/>
      <c r="X311" s="16"/>
      <c r="Y311" s="236">
        <f t="shared" si="16"/>
        <v>0</v>
      </c>
    </row>
    <row r="312" spans="1:25" ht="33" hidden="1" customHeight="1">
      <c r="A312" s="278">
        <f t="shared" ref="A312:A375" si="18">A311+1</f>
        <v>265</v>
      </c>
      <c r="B312" s="246">
        <v>461100</v>
      </c>
      <c r="C312" s="279" t="s">
        <v>1142</v>
      </c>
      <c r="D312" s="331">
        <f>+Programska_aktivnost!D312+Sheet1!D312+Sheet2!D312</f>
        <v>0</v>
      </c>
      <c r="E312" s="320">
        <f>+Programska_aktivnost!E312+Sheet1!E312+Sheet2!E312</f>
        <v>0</v>
      </c>
      <c r="F312" s="331">
        <f>+Programska_aktivnost!F312+Sheet1!F312+Sheet2!F312</f>
        <v>0</v>
      </c>
      <c r="G312" s="320">
        <f>+Programska_aktivnost!G312+Sheet1!G312+Sheet2!G312</f>
        <v>0</v>
      </c>
      <c r="H312" s="332">
        <f>+Programska_aktivnost!H312+Sheet1!H312+Sheet2!H312</f>
        <v>0</v>
      </c>
      <c r="I312" s="333">
        <f>+Programska_aktivnost!I312+Sheet1!I312+Sheet2!I312</f>
        <v>0</v>
      </c>
      <c r="J312" s="331">
        <f>+Programska_aktivnost!J312+Sheet1!J312+Sheet2!J312</f>
        <v>0</v>
      </c>
      <c r="K312" s="320">
        <f>+Programska_aktivnost!K312+Sheet1!K312+Sheet2!K312</f>
        <v>0</v>
      </c>
      <c r="L312" s="331">
        <f>+Programska_aktivnost!L312+Sheet1!L312+Sheet2!L312</f>
        <v>0</v>
      </c>
      <c r="M312" s="320">
        <f>+Programska_aktivnost!M312+Sheet1!M312+Sheet2!M312</f>
        <v>0</v>
      </c>
      <c r="N312" s="331">
        <f t="shared" si="17"/>
        <v>0</v>
      </c>
      <c r="O312" s="320">
        <f t="shared" si="17"/>
        <v>0</v>
      </c>
      <c r="V312" s="16"/>
      <c r="W312" s="16"/>
      <c r="X312" s="16"/>
      <c r="Y312" s="236">
        <f t="shared" ref="Y312:Y375" si="19">SUM(D312:O312)</f>
        <v>0</v>
      </c>
    </row>
    <row r="313" spans="1:25" ht="33" hidden="1" customHeight="1">
      <c r="A313" s="278">
        <f t="shared" si="18"/>
        <v>266</v>
      </c>
      <c r="B313" s="246">
        <v>461200</v>
      </c>
      <c r="C313" s="279" t="s">
        <v>1143</v>
      </c>
      <c r="D313" s="331">
        <f>+Programska_aktivnost!D313+Sheet1!D313+Sheet2!D313</f>
        <v>0</v>
      </c>
      <c r="E313" s="320">
        <f>+Programska_aktivnost!E313+Sheet1!E313+Sheet2!E313</f>
        <v>0</v>
      </c>
      <c r="F313" s="331">
        <f>+Programska_aktivnost!F313+Sheet1!F313+Sheet2!F313</f>
        <v>0</v>
      </c>
      <c r="G313" s="320">
        <f>+Programska_aktivnost!G313+Sheet1!G313+Sheet2!G313</f>
        <v>0</v>
      </c>
      <c r="H313" s="332">
        <f>+Programska_aktivnost!H313+Sheet1!H313+Sheet2!H313</f>
        <v>0</v>
      </c>
      <c r="I313" s="333">
        <f>+Programska_aktivnost!I313+Sheet1!I313+Sheet2!I313</f>
        <v>0</v>
      </c>
      <c r="J313" s="331">
        <f>+Programska_aktivnost!J313+Sheet1!J313+Sheet2!J313</f>
        <v>0</v>
      </c>
      <c r="K313" s="320">
        <f>+Programska_aktivnost!K313+Sheet1!K313+Sheet2!K313</f>
        <v>0</v>
      </c>
      <c r="L313" s="331">
        <f>+Programska_aktivnost!L313+Sheet1!L313+Sheet2!L313</f>
        <v>0</v>
      </c>
      <c r="M313" s="320">
        <f>+Programska_aktivnost!M313+Sheet1!M313+Sheet2!M313</f>
        <v>0</v>
      </c>
      <c r="N313" s="331">
        <f t="shared" si="17"/>
        <v>0</v>
      </c>
      <c r="O313" s="320">
        <f t="shared" si="17"/>
        <v>0</v>
      </c>
      <c r="V313" s="16"/>
      <c r="W313" s="16"/>
      <c r="X313" s="16"/>
      <c r="Y313" s="236">
        <f t="shared" si="19"/>
        <v>0</v>
      </c>
    </row>
    <row r="314" spans="1:25" ht="33" hidden="1" customHeight="1">
      <c r="A314" s="276">
        <f t="shared" si="18"/>
        <v>267</v>
      </c>
      <c r="B314" s="245">
        <v>462000</v>
      </c>
      <c r="C314" s="277" t="s">
        <v>154</v>
      </c>
      <c r="D314" s="254">
        <f>+Programska_aktivnost!D314+Sheet1!D314+Sheet2!D314</f>
        <v>0</v>
      </c>
      <c r="E314" s="253">
        <f>+Programska_aktivnost!E314+Sheet1!E314+Sheet2!E314</f>
        <v>0</v>
      </c>
      <c r="F314" s="254">
        <f>+Programska_aktivnost!F314+Sheet1!F314+Sheet2!F314</f>
        <v>0</v>
      </c>
      <c r="G314" s="253">
        <f>+Programska_aktivnost!G314+Sheet1!G314+Sheet2!G314</f>
        <v>0</v>
      </c>
      <c r="H314" s="252">
        <f>+Programska_aktivnost!H314+Sheet1!H314+Sheet2!H314</f>
        <v>0</v>
      </c>
      <c r="I314" s="253">
        <f>+Programska_aktivnost!I314+Sheet1!I314+Sheet2!I314</f>
        <v>0</v>
      </c>
      <c r="J314" s="254">
        <f>+Programska_aktivnost!J314+Sheet1!J314+Sheet2!J314</f>
        <v>0</v>
      </c>
      <c r="K314" s="253">
        <f>+Programska_aktivnost!K314+Sheet1!K314+Sheet2!K314</f>
        <v>0</v>
      </c>
      <c r="L314" s="254">
        <f>+Programska_aktivnost!L314+Sheet1!L314+Sheet2!L314</f>
        <v>0</v>
      </c>
      <c r="M314" s="253">
        <f>+Programska_aktivnost!M314+Sheet1!M314+Sheet2!M314</f>
        <v>0</v>
      </c>
      <c r="N314" s="254">
        <f t="shared" si="17"/>
        <v>0</v>
      </c>
      <c r="O314" s="253">
        <f t="shared" si="17"/>
        <v>0</v>
      </c>
      <c r="V314" s="16"/>
      <c r="W314" s="16"/>
      <c r="X314" s="16"/>
      <c r="Y314" s="236">
        <f t="shared" si="19"/>
        <v>0</v>
      </c>
    </row>
    <row r="315" spans="1:25" ht="33" hidden="1" customHeight="1">
      <c r="A315" s="278">
        <f t="shared" si="18"/>
        <v>268</v>
      </c>
      <c r="B315" s="246">
        <v>462100</v>
      </c>
      <c r="C315" s="279" t="s">
        <v>1144</v>
      </c>
      <c r="D315" s="331">
        <f>+Programska_aktivnost!D315+Sheet1!D315+Sheet2!D315</f>
        <v>0</v>
      </c>
      <c r="E315" s="320">
        <f>+Programska_aktivnost!E315+Sheet1!E315+Sheet2!E315</f>
        <v>0</v>
      </c>
      <c r="F315" s="331">
        <f>+Programska_aktivnost!F315+Sheet1!F315+Sheet2!F315</f>
        <v>0</v>
      </c>
      <c r="G315" s="320">
        <f>+Programska_aktivnost!G315+Sheet1!G315+Sheet2!G315</f>
        <v>0</v>
      </c>
      <c r="H315" s="332">
        <f>+Programska_aktivnost!H315+Sheet1!H315+Sheet2!H315</f>
        <v>0</v>
      </c>
      <c r="I315" s="333">
        <f>+Programska_aktivnost!I315+Sheet1!I315+Sheet2!I315</f>
        <v>0</v>
      </c>
      <c r="J315" s="331">
        <f>+Programska_aktivnost!J315+Sheet1!J315+Sheet2!J315</f>
        <v>0</v>
      </c>
      <c r="K315" s="320">
        <f>+Programska_aktivnost!K315+Sheet1!K315+Sheet2!K315</f>
        <v>0</v>
      </c>
      <c r="L315" s="331">
        <f>+Programska_aktivnost!L315+Sheet1!L315+Sheet2!L315</f>
        <v>0</v>
      </c>
      <c r="M315" s="320">
        <f>+Programska_aktivnost!M315+Sheet1!M315+Sheet2!M315</f>
        <v>0</v>
      </c>
      <c r="N315" s="331">
        <f t="shared" si="17"/>
        <v>0</v>
      </c>
      <c r="O315" s="320">
        <f t="shared" si="17"/>
        <v>0</v>
      </c>
      <c r="V315" s="16"/>
      <c r="W315" s="16"/>
      <c r="X315" s="16"/>
      <c r="Y315" s="236">
        <f t="shared" si="19"/>
        <v>0</v>
      </c>
    </row>
    <row r="316" spans="1:25" ht="33" hidden="1" customHeight="1">
      <c r="A316" s="278">
        <f t="shared" si="18"/>
        <v>269</v>
      </c>
      <c r="B316" s="246">
        <v>462200</v>
      </c>
      <c r="C316" s="279" t="s">
        <v>1145</v>
      </c>
      <c r="D316" s="331">
        <f>+Programska_aktivnost!D316+Sheet1!D316+Sheet2!D316</f>
        <v>0</v>
      </c>
      <c r="E316" s="320">
        <f>+Programska_aktivnost!E316+Sheet1!E316+Sheet2!E316</f>
        <v>0</v>
      </c>
      <c r="F316" s="331">
        <f>+Programska_aktivnost!F316+Sheet1!F316+Sheet2!F316</f>
        <v>0</v>
      </c>
      <c r="G316" s="320">
        <f>+Programska_aktivnost!G316+Sheet1!G316+Sheet2!G316</f>
        <v>0</v>
      </c>
      <c r="H316" s="332">
        <f>+Programska_aktivnost!H316+Sheet1!H316+Sheet2!H316</f>
        <v>0</v>
      </c>
      <c r="I316" s="333">
        <f>+Programska_aktivnost!I316+Sheet1!I316+Sheet2!I316</f>
        <v>0</v>
      </c>
      <c r="J316" s="331">
        <f>+Programska_aktivnost!J316+Sheet1!J316+Sheet2!J316</f>
        <v>0</v>
      </c>
      <c r="K316" s="320">
        <f>+Programska_aktivnost!K316+Sheet1!K316+Sheet2!K316</f>
        <v>0</v>
      </c>
      <c r="L316" s="331">
        <f>+Programska_aktivnost!L316+Sheet1!L316+Sheet2!L316</f>
        <v>0</v>
      </c>
      <c r="M316" s="320">
        <f>+Programska_aktivnost!M316+Sheet1!M316+Sheet2!M316</f>
        <v>0</v>
      </c>
      <c r="N316" s="331">
        <f t="shared" si="17"/>
        <v>0</v>
      </c>
      <c r="O316" s="320">
        <f t="shared" si="17"/>
        <v>0</v>
      </c>
      <c r="V316" s="16"/>
      <c r="W316" s="16"/>
      <c r="X316" s="16"/>
      <c r="Y316" s="236">
        <f t="shared" si="19"/>
        <v>0</v>
      </c>
    </row>
    <row r="317" spans="1:25" ht="33" hidden="1" customHeight="1">
      <c r="A317" s="276">
        <f t="shared" si="18"/>
        <v>270</v>
      </c>
      <c r="B317" s="245">
        <v>463000</v>
      </c>
      <c r="C317" s="277" t="s">
        <v>155</v>
      </c>
      <c r="D317" s="254">
        <f>+Programska_aktivnost!D317+Sheet1!D317+Sheet2!D317</f>
        <v>0</v>
      </c>
      <c r="E317" s="253">
        <f>+Programska_aktivnost!E317+Sheet1!E317+Sheet2!E317</f>
        <v>0</v>
      </c>
      <c r="F317" s="254">
        <f>+Programska_aktivnost!F317+Sheet1!F317+Sheet2!F317</f>
        <v>0</v>
      </c>
      <c r="G317" s="253">
        <f>+Programska_aktivnost!G317+Sheet1!G317+Sheet2!G317</f>
        <v>0</v>
      </c>
      <c r="H317" s="252">
        <f>+Programska_aktivnost!H317+Sheet1!H317+Sheet2!H317</f>
        <v>0</v>
      </c>
      <c r="I317" s="253">
        <f>+Programska_aktivnost!I317+Sheet1!I317+Sheet2!I317</f>
        <v>0</v>
      </c>
      <c r="J317" s="254">
        <f>+Programska_aktivnost!J317+Sheet1!J317+Sheet2!J317</f>
        <v>0</v>
      </c>
      <c r="K317" s="253">
        <f>+Programska_aktivnost!K317+Sheet1!K317+Sheet2!K317</f>
        <v>0</v>
      </c>
      <c r="L317" s="254">
        <f>+Programska_aktivnost!L317+Sheet1!L317+Sheet2!L317</f>
        <v>0</v>
      </c>
      <c r="M317" s="253">
        <f>+Programska_aktivnost!M317+Sheet1!M317+Sheet2!M317</f>
        <v>0</v>
      </c>
      <c r="N317" s="254">
        <f t="shared" si="17"/>
        <v>0</v>
      </c>
      <c r="O317" s="253">
        <f t="shared" si="17"/>
        <v>0</v>
      </c>
      <c r="V317" s="16"/>
      <c r="W317" s="16"/>
      <c r="X317" s="16"/>
      <c r="Y317" s="236">
        <f t="shared" si="19"/>
        <v>0</v>
      </c>
    </row>
    <row r="318" spans="1:25" ht="33" hidden="1" customHeight="1">
      <c r="A318" s="278">
        <f t="shared" si="18"/>
        <v>271</v>
      </c>
      <c r="B318" s="246">
        <v>463100</v>
      </c>
      <c r="C318" s="279" t="s">
        <v>1309</v>
      </c>
      <c r="D318" s="331">
        <f>+Programska_aktivnost!D318+Sheet1!D318+Sheet2!D318</f>
        <v>0</v>
      </c>
      <c r="E318" s="320">
        <f>+Programska_aktivnost!E318+Sheet1!E318+Sheet2!E318</f>
        <v>0</v>
      </c>
      <c r="F318" s="331">
        <f>+Programska_aktivnost!F318+Sheet1!F318+Sheet2!F318</f>
        <v>0</v>
      </c>
      <c r="G318" s="320">
        <f>+Programska_aktivnost!G318+Sheet1!G318+Sheet2!G318</f>
        <v>0</v>
      </c>
      <c r="H318" s="332">
        <f>+Programska_aktivnost!H318+Sheet1!H318+Sheet2!H318</f>
        <v>0</v>
      </c>
      <c r="I318" s="333">
        <f>+Programska_aktivnost!I318+Sheet1!I318+Sheet2!I318</f>
        <v>0</v>
      </c>
      <c r="J318" s="331">
        <f>+Programska_aktivnost!J318+Sheet1!J318+Sheet2!J318</f>
        <v>0</v>
      </c>
      <c r="K318" s="320">
        <f>+Programska_aktivnost!K318+Sheet1!K318+Sheet2!K318</f>
        <v>0</v>
      </c>
      <c r="L318" s="331">
        <f>+Programska_aktivnost!L318+Sheet1!L318+Sheet2!L318</f>
        <v>0</v>
      </c>
      <c r="M318" s="320">
        <f>+Programska_aktivnost!M318+Sheet1!M318+Sheet2!M318</f>
        <v>0</v>
      </c>
      <c r="N318" s="331">
        <f t="shared" si="17"/>
        <v>0</v>
      </c>
      <c r="O318" s="320">
        <f t="shared" si="17"/>
        <v>0</v>
      </c>
      <c r="V318" s="16"/>
      <c r="W318" s="16"/>
      <c r="X318" s="16"/>
      <c r="Y318" s="236">
        <f t="shared" si="19"/>
        <v>0</v>
      </c>
    </row>
    <row r="319" spans="1:25" ht="33" hidden="1" customHeight="1">
      <c r="A319" s="278">
        <f t="shared" si="18"/>
        <v>272</v>
      </c>
      <c r="B319" s="246">
        <v>463200</v>
      </c>
      <c r="C319" s="279" t="s">
        <v>1310</v>
      </c>
      <c r="D319" s="331">
        <f>+Programska_aktivnost!D319+Sheet1!D319+Sheet2!D319</f>
        <v>0</v>
      </c>
      <c r="E319" s="320">
        <f>+Programska_aktivnost!E319+Sheet1!E319+Sheet2!E319</f>
        <v>0</v>
      </c>
      <c r="F319" s="331">
        <f>+Programska_aktivnost!F319+Sheet1!F319+Sheet2!F319</f>
        <v>0</v>
      </c>
      <c r="G319" s="320">
        <f>+Programska_aktivnost!G319+Sheet1!G319+Sheet2!G319</f>
        <v>0</v>
      </c>
      <c r="H319" s="332">
        <f>+Programska_aktivnost!H319+Sheet1!H319+Sheet2!H319</f>
        <v>0</v>
      </c>
      <c r="I319" s="333">
        <f>+Programska_aktivnost!I319+Sheet1!I319+Sheet2!I319</f>
        <v>0</v>
      </c>
      <c r="J319" s="331">
        <f>+Programska_aktivnost!J319+Sheet1!J319+Sheet2!J319</f>
        <v>0</v>
      </c>
      <c r="K319" s="320">
        <f>+Programska_aktivnost!K319+Sheet1!K319+Sheet2!K319</f>
        <v>0</v>
      </c>
      <c r="L319" s="331">
        <f>+Programska_aktivnost!L319+Sheet1!L319+Sheet2!L319</f>
        <v>0</v>
      </c>
      <c r="M319" s="320">
        <f>+Programska_aktivnost!M319+Sheet1!M319+Sheet2!M319</f>
        <v>0</v>
      </c>
      <c r="N319" s="331">
        <f t="shared" si="17"/>
        <v>0</v>
      </c>
      <c r="O319" s="320">
        <f t="shared" si="17"/>
        <v>0</v>
      </c>
      <c r="V319" s="16"/>
      <c r="W319" s="16"/>
      <c r="X319" s="16"/>
      <c r="Y319" s="236">
        <f t="shared" si="19"/>
        <v>0</v>
      </c>
    </row>
    <row r="320" spans="1:25" ht="38.25" hidden="1">
      <c r="A320" s="276">
        <f t="shared" si="18"/>
        <v>273</v>
      </c>
      <c r="B320" s="245">
        <v>464000</v>
      </c>
      <c r="C320" s="277" t="s">
        <v>156</v>
      </c>
      <c r="D320" s="260">
        <f>+Programska_aktivnost!D320+Sheet1!D320+Sheet2!D320</f>
        <v>0</v>
      </c>
      <c r="E320" s="259">
        <f>+Programska_aktivnost!E320+Sheet1!E320+Sheet2!E320</f>
        <v>0</v>
      </c>
      <c r="F320" s="260">
        <f>+Programska_aktivnost!F320+Sheet1!F320+Sheet2!F320</f>
        <v>0</v>
      </c>
      <c r="G320" s="259">
        <f>+Programska_aktivnost!G320+Sheet1!G320+Sheet2!G320</f>
        <v>0</v>
      </c>
      <c r="H320" s="258">
        <f>+Programska_aktivnost!H320+Sheet1!H320+Sheet2!H320</f>
        <v>0</v>
      </c>
      <c r="I320" s="259">
        <f>+Programska_aktivnost!I320+Sheet1!I320+Sheet2!I320</f>
        <v>0</v>
      </c>
      <c r="J320" s="260">
        <f>+Programska_aktivnost!J320+Sheet1!J320+Sheet2!J320</f>
        <v>0</v>
      </c>
      <c r="K320" s="259">
        <f>+Programska_aktivnost!K320+Sheet1!K320+Sheet2!K320</f>
        <v>0</v>
      </c>
      <c r="L320" s="260">
        <f>+Programska_aktivnost!L320+Sheet1!L320+Sheet2!L320</f>
        <v>0</v>
      </c>
      <c r="M320" s="259">
        <f>+Programska_aktivnost!M320+Sheet1!M320+Sheet2!M320</f>
        <v>0</v>
      </c>
      <c r="N320" s="260">
        <f t="shared" si="17"/>
        <v>0</v>
      </c>
      <c r="O320" s="259">
        <f t="shared" si="17"/>
        <v>0</v>
      </c>
      <c r="V320" s="16"/>
      <c r="W320" s="16"/>
      <c r="X320" s="16"/>
      <c r="Y320" s="236">
        <f t="shared" si="19"/>
        <v>0</v>
      </c>
    </row>
    <row r="321" spans="1:25" ht="33" hidden="1" customHeight="1">
      <c r="A321" s="278">
        <f t="shared" si="18"/>
        <v>274</v>
      </c>
      <c r="B321" s="246">
        <v>464100</v>
      </c>
      <c r="C321" s="279" t="s">
        <v>553</v>
      </c>
      <c r="D321" s="331">
        <f>+Programska_aktivnost!D321+Sheet1!D321+Sheet2!D321</f>
        <v>0</v>
      </c>
      <c r="E321" s="320">
        <f>+Programska_aktivnost!E321+Sheet1!E321+Sheet2!E321</f>
        <v>0</v>
      </c>
      <c r="F321" s="331">
        <f>+Programska_aktivnost!F321+Sheet1!F321+Sheet2!F321</f>
        <v>0</v>
      </c>
      <c r="G321" s="320">
        <f>+Programska_aktivnost!G321+Sheet1!G321+Sheet2!G321</f>
        <v>0</v>
      </c>
      <c r="H321" s="332">
        <f>+Programska_aktivnost!H321+Sheet1!H321+Sheet2!H321</f>
        <v>0</v>
      </c>
      <c r="I321" s="333">
        <f>+Programska_aktivnost!I321+Sheet1!I321+Sheet2!I321</f>
        <v>0</v>
      </c>
      <c r="J321" s="331">
        <f>+Programska_aktivnost!J321+Sheet1!J321+Sheet2!J321</f>
        <v>0</v>
      </c>
      <c r="K321" s="320">
        <f>+Programska_aktivnost!K321+Sheet1!K321+Sheet2!K321</f>
        <v>0</v>
      </c>
      <c r="L321" s="331">
        <f>+Programska_aktivnost!L321+Sheet1!L321+Sheet2!L321</f>
        <v>0</v>
      </c>
      <c r="M321" s="320">
        <f>+Programska_aktivnost!M321+Sheet1!M321+Sheet2!M321</f>
        <v>0</v>
      </c>
      <c r="N321" s="331">
        <f t="shared" si="17"/>
        <v>0</v>
      </c>
      <c r="O321" s="320">
        <f t="shared" si="17"/>
        <v>0</v>
      </c>
      <c r="V321" s="16"/>
      <c r="W321" s="16"/>
      <c r="X321" s="16"/>
      <c r="Y321" s="236">
        <f t="shared" si="19"/>
        <v>0</v>
      </c>
    </row>
    <row r="322" spans="1:25" ht="38.25" hidden="1">
      <c r="A322" s="278">
        <f t="shared" si="18"/>
        <v>275</v>
      </c>
      <c r="B322" s="246">
        <v>464200</v>
      </c>
      <c r="C322" s="279" t="s">
        <v>554</v>
      </c>
      <c r="D322" s="331">
        <f>+Programska_aktivnost!D322+Sheet1!D322+Sheet2!D322</f>
        <v>0</v>
      </c>
      <c r="E322" s="320">
        <f>+Programska_aktivnost!E322+Sheet1!E322+Sheet2!E322</f>
        <v>0</v>
      </c>
      <c r="F322" s="331">
        <f>+Programska_aktivnost!F322+Sheet1!F322+Sheet2!F322</f>
        <v>0</v>
      </c>
      <c r="G322" s="320">
        <f>+Programska_aktivnost!G322+Sheet1!G322+Sheet2!G322</f>
        <v>0</v>
      </c>
      <c r="H322" s="332">
        <f>+Programska_aktivnost!H322+Sheet1!H322+Sheet2!H322</f>
        <v>0</v>
      </c>
      <c r="I322" s="333">
        <f>+Programska_aktivnost!I322+Sheet1!I322+Sheet2!I322</f>
        <v>0</v>
      </c>
      <c r="J322" s="331">
        <f>+Programska_aktivnost!J322+Sheet1!J322+Sheet2!J322</f>
        <v>0</v>
      </c>
      <c r="K322" s="320">
        <f>+Programska_aktivnost!K322+Sheet1!K322+Sheet2!K322</f>
        <v>0</v>
      </c>
      <c r="L322" s="331">
        <f>+Programska_aktivnost!L322+Sheet1!L322+Sheet2!L322</f>
        <v>0</v>
      </c>
      <c r="M322" s="320">
        <f>+Programska_aktivnost!M322+Sheet1!M322+Sheet2!M322</f>
        <v>0</v>
      </c>
      <c r="N322" s="331">
        <f t="shared" si="17"/>
        <v>0</v>
      </c>
      <c r="O322" s="320">
        <f t="shared" si="17"/>
        <v>0</v>
      </c>
      <c r="V322" s="16"/>
      <c r="W322" s="16"/>
      <c r="X322" s="16"/>
      <c r="Y322" s="236">
        <f t="shared" si="19"/>
        <v>0</v>
      </c>
    </row>
    <row r="323" spans="1:25" ht="33" hidden="1" customHeight="1">
      <c r="A323" s="276">
        <f t="shared" si="18"/>
        <v>276</v>
      </c>
      <c r="B323" s="245">
        <v>465000</v>
      </c>
      <c r="C323" s="277" t="s">
        <v>157</v>
      </c>
      <c r="D323" s="260">
        <f>+Programska_aktivnost!D323+Sheet1!D323+Sheet2!D323</f>
        <v>0</v>
      </c>
      <c r="E323" s="259">
        <f>+Programska_aktivnost!E323+Sheet1!E323+Sheet2!E323</f>
        <v>0</v>
      </c>
      <c r="F323" s="260">
        <f>+Programska_aktivnost!F323+Sheet1!F323+Sheet2!F323</f>
        <v>0</v>
      </c>
      <c r="G323" s="259">
        <f>+Programska_aktivnost!G323+Sheet1!G323+Sheet2!G323</f>
        <v>0</v>
      </c>
      <c r="H323" s="258">
        <f>+Programska_aktivnost!H323+Sheet1!H323+Sheet2!H323</f>
        <v>0</v>
      </c>
      <c r="I323" s="259">
        <f>+Programska_aktivnost!I323+Sheet1!I323+Sheet2!I323</f>
        <v>0</v>
      </c>
      <c r="J323" s="260">
        <f>+Programska_aktivnost!J323+Sheet1!J323+Sheet2!J323</f>
        <v>0</v>
      </c>
      <c r="K323" s="259">
        <f>+Programska_aktivnost!K323+Sheet1!K323+Sheet2!K323</f>
        <v>0</v>
      </c>
      <c r="L323" s="260">
        <f>+Programska_aktivnost!L323+Sheet1!L323+Sheet2!L323</f>
        <v>0</v>
      </c>
      <c r="M323" s="259">
        <f>+Programska_aktivnost!M323+Sheet1!M323+Sheet2!M323</f>
        <v>0</v>
      </c>
      <c r="N323" s="260">
        <f t="shared" si="17"/>
        <v>0</v>
      </c>
      <c r="O323" s="259">
        <f t="shared" si="17"/>
        <v>0</v>
      </c>
      <c r="V323" s="16"/>
      <c r="W323" s="16"/>
      <c r="X323" s="16"/>
      <c r="Y323" s="236">
        <f t="shared" si="19"/>
        <v>0</v>
      </c>
    </row>
    <row r="324" spans="1:25" ht="33" hidden="1" customHeight="1">
      <c r="A324" s="278">
        <f t="shared" si="18"/>
        <v>277</v>
      </c>
      <c r="B324" s="246">
        <v>465100</v>
      </c>
      <c r="C324" s="279" t="s">
        <v>1146</v>
      </c>
      <c r="D324" s="331">
        <f>+Programska_aktivnost!D324+Sheet1!D324+Sheet2!D324</f>
        <v>0</v>
      </c>
      <c r="E324" s="320">
        <f>+Programska_aktivnost!E324+Sheet1!E324+Sheet2!E324</f>
        <v>0</v>
      </c>
      <c r="F324" s="331">
        <f>+Programska_aktivnost!F324+Sheet1!F324+Sheet2!F324</f>
        <v>0</v>
      </c>
      <c r="G324" s="320">
        <f>+Programska_aktivnost!G324+Sheet1!G324+Sheet2!G324</f>
        <v>0</v>
      </c>
      <c r="H324" s="332">
        <f>+Programska_aktivnost!H324+Sheet1!H324+Sheet2!H324</f>
        <v>0</v>
      </c>
      <c r="I324" s="333">
        <f>+Programska_aktivnost!I324+Sheet1!I324+Sheet2!I324</f>
        <v>0</v>
      </c>
      <c r="J324" s="331">
        <f>+Programska_aktivnost!J324+Sheet1!J324+Sheet2!J324</f>
        <v>0</v>
      </c>
      <c r="K324" s="320">
        <f>+Programska_aktivnost!K324+Sheet1!K324+Sheet2!K324</f>
        <v>0</v>
      </c>
      <c r="L324" s="331">
        <f>+Programska_aktivnost!L324+Sheet1!L324+Sheet2!L324</f>
        <v>0</v>
      </c>
      <c r="M324" s="320">
        <f>+Programska_aktivnost!M324+Sheet1!M324+Sheet2!M324</f>
        <v>0</v>
      </c>
      <c r="N324" s="331">
        <f t="shared" si="17"/>
        <v>0</v>
      </c>
      <c r="O324" s="320">
        <f t="shared" si="17"/>
        <v>0</v>
      </c>
      <c r="V324" s="16"/>
      <c r="W324" s="16"/>
      <c r="X324" s="16"/>
      <c r="Y324" s="236">
        <f t="shared" si="19"/>
        <v>0</v>
      </c>
    </row>
    <row r="325" spans="1:25" ht="33" hidden="1" customHeight="1">
      <c r="A325" s="278">
        <f t="shared" si="18"/>
        <v>278</v>
      </c>
      <c r="B325" s="246">
        <v>465200</v>
      </c>
      <c r="C325" s="279" t="s">
        <v>1147</v>
      </c>
      <c r="D325" s="331">
        <f>+Programska_aktivnost!D325+Sheet1!D325+Sheet2!D325</f>
        <v>0</v>
      </c>
      <c r="E325" s="320">
        <f>+Programska_aktivnost!E325+Sheet1!E325+Sheet2!E325</f>
        <v>0</v>
      </c>
      <c r="F325" s="331">
        <f>+Programska_aktivnost!F325+Sheet1!F325+Sheet2!F325</f>
        <v>0</v>
      </c>
      <c r="G325" s="320">
        <f>+Programska_aktivnost!G325+Sheet1!G325+Sheet2!G325</f>
        <v>0</v>
      </c>
      <c r="H325" s="332">
        <f>+Programska_aktivnost!H325+Sheet1!H325+Sheet2!H325</f>
        <v>0</v>
      </c>
      <c r="I325" s="333">
        <f>+Programska_aktivnost!I325+Sheet1!I325+Sheet2!I325</f>
        <v>0</v>
      </c>
      <c r="J325" s="331">
        <f>+Programska_aktivnost!J325+Sheet1!J325+Sheet2!J325</f>
        <v>0</v>
      </c>
      <c r="K325" s="320">
        <f>+Programska_aktivnost!K325+Sheet1!K325+Sheet2!K325</f>
        <v>0</v>
      </c>
      <c r="L325" s="331">
        <f>+Programska_aktivnost!L325+Sheet1!L325+Sheet2!L325</f>
        <v>0</v>
      </c>
      <c r="M325" s="320">
        <f>+Programska_aktivnost!M325+Sheet1!M325+Sheet2!M325</f>
        <v>0</v>
      </c>
      <c r="N325" s="331">
        <f t="shared" si="17"/>
        <v>0</v>
      </c>
      <c r="O325" s="320">
        <f t="shared" si="17"/>
        <v>0</v>
      </c>
      <c r="V325" s="16"/>
      <c r="W325" s="16"/>
      <c r="X325" s="16"/>
      <c r="Y325" s="236">
        <f t="shared" si="19"/>
        <v>0</v>
      </c>
    </row>
    <row r="326" spans="1:25" ht="33" hidden="1" customHeight="1">
      <c r="A326" s="276">
        <f t="shared" si="18"/>
        <v>279</v>
      </c>
      <c r="B326" s="245">
        <v>470000</v>
      </c>
      <c r="C326" s="277" t="s">
        <v>158</v>
      </c>
      <c r="D326" s="254">
        <f>+Programska_aktivnost!D326+Sheet1!D326+Sheet2!D326</f>
        <v>0</v>
      </c>
      <c r="E326" s="253">
        <f>+Programska_aktivnost!E326+Sheet1!E326+Sheet2!E326</f>
        <v>0</v>
      </c>
      <c r="F326" s="254">
        <f>+Programska_aktivnost!F326+Sheet1!F326+Sheet2!F326</f>
        <v>0</v>
      </c>
      <c r="G326" s="253">
        <f>+Programska_aktivnost!G326+Sheet1!G326+Sheet2!G326</f>
        <v>0</v>
      </c>
      <c r="H326" s="252">
        <f>+Programska_aktivnost!H326+Sheet1!H326+Sheet2!H326</f>
        <v>0</v>
      </c>
      <c r="I326" s="253">
        <f>+Programska_aktivnost!I326+Sheet1!I326+Sheet2!I326</f>
        <v>0</v>
      </c>
      <c r="J326" s="254">
        <f>+Programska_aktivnost!J326+Sheet1!J326+Sheet2!J326</f>
        <v>0</v>
      </c>
      <c r="K326" s="253">
        <f>+Programska_aktivnost!K326+Sheet1!K326+Sheet2!K326</f>
        <v>0</v>
      </c>
      <c r="L326" s="254">
        <f>+Programska_aktivnost!L326+Sheet1!L326+Sheet2!L326</f>
        <v>0</v>
      </c>
      <c r="M326" s="253">
        <f>+Programska_aktivnost!M326+Sheet1!M326+Sheet2!M326</f>
        <v>0</v>
      </c>
      <c r="N326" s="254">
        <f t="shared" si="17"/>
        <v>0</v>
      </c>
      <c r="O326" s="253">
        <f t="shared" si="17"/>
        <v>0</v>
      </c>
      <c r="V326" s="16"/>
      <c r="W326" s="16"/>
      <c r="X326" s="16"/>
      <c r="Y326" s="236">
        <f t="shared" si="19"/>
        <v>0</v>
      </c>
    </row>
    <row r="327" spans="1:25" ht="51" hidden="1">
      <c r="A327" s="276">
        <f t="shared" si="18"/>
        <v>280</v>
      </c>
      <c r="B327" s="245">
        <v>471000</v>
      </c>
      <c r="C327" s="277" t="s">
        <v>1160</v>
      </c>
      <c r="D327" s="254">
        <f>+Programska_aktivnost!D327+Sheet1!D327+Sheet2!D327</f>
        <v>0</v>
      </c>
      <c r="E327" s="253">
        <f>+Programska_aktivnost!E327+Sheet1!E327+Sheet2!E327</f>
        <v>0</v>
      </c>
      <c r="F327" s="254">
        <f>+Programska_aktivnost!F327+Sheet1!F327+Sheet2!F327</f>
        <v>0</v>
      </c>
      <c r="G327" s="253">
        <f>+Programska_aktivnost!G327+Sheet1!G327+Sheet2!G327</f>
        <v>0</v>
      </c>
      <c r="H327" s="252">
        <f>+Programska_aktivnost!H327+Sheet1!H327+Sheet2!H327</f>
        <v>0</v>
      </c>
      <c r="I327" s="253">
        <f>+Programska_aktivnost!I327+Sheet1!I327+Sheet2!I327</f>
        <v>0</v>
      </c>
      <c r="J327" s="254">
        <f>+Programska_aktivnost!J327+Sheet1!J327+Sheet2!J327</f>
        <v>0</v>
      </c>
      <c r="K327" s="253">
        <f>+Programska_aktivnost!K327+Sheet1!K327+Sheet2!K327</f>
        <v>0</v>
      </c>
      <c r="L327" s="254">
        <f>+Programska_aktivnost!L327+Sheet1!L327+Sheet2!L327</f>
        <v>0</v>
      </c>
      <c r="M327" s="253">
        <f>+Programska_aktivnost!M327+Sheet1!M327+Sheet2!M327</f>
        <v>0</v>
      </c>
      <c r="N327" s="254">
        <f t="shared" si="17"/>
        <v>0</v>
      </c>
      <c r="O327" s="253">
        <f t="shared" si="17"/>
        <v>0</v>
      </c>
      <c r="V327" s="16"/>
      <c r="W327" s="16"/>
      <c r="X327" s="16"/>
      <c r="Y327" s="236">
        <f t="shared" si="19"/>
        <v>0</v>
      </c>
    </row>
    <row r="328" spans="1:25" ht="38.25" hidden="1">
      <c r="A328" s="278">
        <f t="shared" si="18"/>
        <v>281</v>
      </c>
      <c r="B328" s="246">
        <v>471100</v>
      </c>
      <c r="C328" s="279" t="s">
        <v>1148</v>
      </c>
      <c r="D328" s="331">
        <f>+Programska_aktivnost!D328+Sheet1!D328+Sheet2!D328</f>
        <v>0</v>
      </c>
      <c r="E328" s="320">
        <f>+Programska_aktivnost!E328+Sheet1!E328+Sheet2!E328</f>
        <v>0</v>
      </c>
      <c r="F328" s="331">
        <f>+Programska_aktivnost!F328+Sheet1!F328+Sheet2!F328</f>
        <v>0</v>
      </c>
      <c r="G328" s="320">
        <f>+Programska_aktivnost!G328+Sheet1!G328+Sheet2!G328</f>
        <v>0</v>
      </c>
      <c r="H328" s="332">
        <f>+Programska_aktivnost!H328+Sheet1!H328+Sheet2!H328</f>
        <v>0</v>
      </c>
      <c r="I328" s="333">
        <f>+Programska_aktivnost!I328+Sheet1!I328+Sheet2!I328</f>
        <v>0</v>
      </c>
      <c r="J328" s="331">
        <f>+Programska_aktivnost!J328+Sheet1!J328+Sheet2!J328</f>
        <v>0</v>
      </c>
      <c r="K328" s="320">
        <f>+Programska_aktivnost!K328+Sheet1!K328+Sheet2!K328</f>
        <v>0</v>
      </c>
      <c r="L328" s="331">
        <f>+Programska_aktivnost!L328+Sheet1!L328+Sheet2!L328</f>
        <v>0</v>
      </c>
      <c r="M328" s="320">
        <f>+Programska_aktivnost!M328+Sheet1!M328+Sheet2!M328</f>
        <v>0</v>
      </c>
      <c r="N328" s="331">
        <f t="shared" si="17"/>
        <v>0</v>
      </c>
      <c r="O328" s="320">
        <f t="shared" si="17"/>
        <v>0</v>
      </c>
      <c r="V328" s="16"/>
      <c r="W328" s="16"/>
      <c r="X328" s="16"/>
      <c r="Y328" s="236">
        <f t="shared" si="19"/>
        <v>0</v>
      </c>
    </row>
    <row r="329" spans="1:25" ht="38.25" hidden="1">
      <c r="A329" s="278">
        <f t="shared" si="18"/>
        <v>282</v>
      </c>
      <c r="B329" s="246">
        <v>471200</v>
      </c>
      <c r="C329" s="279" t="s">
        <v>1149</v>
      </c>
      <c r="D329" s="331">
        <f>+Programska_aktivnost!D329+Sheet1!D329+Sheet2!D329</f>
        <v>0</v>
      </c>
      <c r="E329" s="320">
        <f>+Programska_aktivnost!E329+Sheet1!E329+Sheet2!E329</f>
        <v>0</v>
      </c>
      <c r="F329" s="331">
        <f>+Programska_aktivnost!F329+Sheet1!F329+Sheet2!F329</f>
        <v>0</v>
      </c>
      <c r="G329" s="320">
        <f>+Programska_aktivnost!G329+Sheet1!G329+Sheet2!G329</f>
        <v>0</v>
      </c>
      <c r="H329" s="332">
        <f>+Programska_aktivnost!H329+Sheet1!H329+Sheet2!H329</f>
        <v>0</v>
      </c>
      <c r="I329" s="333">
        <f>+Programska_aktivnost!I329+Sheet1!I329+Sheet2!I329</f>
        <v>0</v>
      </c>
      <c r="J329" s="331">
        <f>+Programska_aktivnost!J329+Sheet1!J329+Sheet2!J329</f>
        <v>0</v>
      </c>
      <c r="K329" s="320">
        <f>+Programska_aktivnost!K329+Sheet1!K329+Sheet2!K329</f>
        <v>0</v>
      </c>
      <c r="L329" s="331">
        <f>+Programska_aktivnost!L329+Sheet1!L329+Sheet2!L329</f>
        <v>0</v>
      </c>
      <c r="M329" s="320">
        <f>+Programska_aktivnost!M329+Sheet1!M329+Sheet2!M329</f>
        <v>0</v>
      </c>
      <c r="N329" s="331">
        <f t="shared" si="17"/>
        <v>0</v>
      </c>
      <c r="O329" s="320">
        <f t="shared" si="17"/>
        <v>0</v>
      </c>
      <c r="V329" s="16"/>
      <c r="W329" s="16"/>
      <c r="X329" s="16"/>
      <c r="Y329" s="236">
        <f t="shared" si="19"/>
        <v>0</v>
      </c>
    </row>
    <row r="330" spans="1:25" ht="51" hidden="1">
      <c r="A330" s="283">
        <f t="shared" si="18"/>
        <v>283</v>
      </c>
      <c r="B330" s="248">
        <v>471900</v>
      </c>
      <c r="C330" s="284" t="s">
        <v>555</v>
      </c>
      <c r="D330" s="336">
        <f>+Programska_aktivnost!D330+Sheet1!D330+Sheet2!D330</f>
        <v>0</v>
      </c>
      <c r="E330" s="322">
        <f>+Programska_aktivnost!E330+Sheet1!E330+Sheet2!E330</f>
        <v>0</v>
      </c>
      <c r="F330" s="336">
        <f>+Programska_aktivnost!F330+Sheet1!F330+Sheet2!F330</f>
        <v>0</v>
      </c>
      <c r="G330" s="322">
        <f>+Programska_aktivnost!G330+Sheet1!G330+Sheet2!G330</f>
        <v>0</v>
      </c>
      <c r="H330" s="332">
        <f>+Programska_aktivnost!H330+Sheet1!H330+Sheet2!H330</f>
        <v>0</v>
      </c>
      <c r="I330" s="333">
        <f>+Programska_aktivnost!I330+Sheet1!I330+Sheet2!I330</f>
        <v>0</v>
      </c>
      <c r="J330" s="336">
        <f>+Programska_aktivnost!J330+Sheet1!J330+Sheet2!J330</f>
        <v>0</v>
      </c>
      <c r="K330" s="322">
        <f>+Programska_aktivnost!K330+Sheet1!K330+Sheet2!K330</f>
        <v>0</v>
      </c>
      <c r="L330" s="336">
        <f>+Programska_aktivnost!L330+Sheet1!L330+Sheet2!L330</f>
        <v>0</v>
      </c>
      <c r="M330" s="322">
        <f>+Programska_aktivnost!M330+Sheet1!M330+Sheet2!M330</f>
        <v>0</v>
      </c>
      <c r="N330" s="336">
        <f t="shared" si="17"/>
        <v>0</v>
      </c>
      <c r="O330" s="322">
        <f t="shared" si="17"/>
        <v>0</v>
      </c>
      <c r="V330" s="16"/>
      <c r="W330" s="16"/>
      <c r="X330" s="16"/>
      <c r="Y330" s="236">
        <f t="shared" si="19"/>
        <v>0</v>
      </c>
    </row>
    <row r="331" spans="1:25" ht="33" hidden="1" customHeight="1">
      <c r="A331" s="276">
        <f t="shared" si="18"/>
        <v>284</v>
      </c>
      <c r="B331" s="245">
        <v>472000</v>
      </c>
      <c r="C331" s="277" t="s">
        <v>1161</v>
      </c>
      <c r="D331" s="254">
        <f>+Programska_aktivnost!D331+Sheet1!D331+Sheet2!D331</f>
        <v>0</v>
      </c>
      <c r="E331" s="253">
        <f>+Programska_aktivnost!E331+Sheet1!E331+Sheet2!E331</f>
        <v>0</v>
      </c>
      <c r="F331" s="254">
        <f>+Programska_aktivnost!F331+Sheet1!F331+Sheet2!F331</f>
        <v>0</v>
      </c>
      <c r="G331" s="253">
        <f>+Programska_aktivnost!G331+Sheet1!G331+Sheet2!G331</f>
        <v>0</v>
      </c>
      <c r="H331" s="252">
        <f>+Programska_aktivnost!H331+Sheet1!H331+Sheet2!H331</f>
        <v>0</v>
      </c>
      <c r="I331" s="253">
        <f>+Programska_aktivnost!I331+Sheet1!I331+Sheet2!I331</f>
        <v>0</v>
      </c>
      <c r="J331" s="254">
        <f>+Programska_aktivnost!J331+Sheet1!J331+Sheet2!J331</f>
        <v>0</v>
      </c>
      <c r="K331" s="253">
        <f>+Programska_aktivnost!K331+Sheet1!K331+Sheet2!K331</f>
        <v>0</v>
      </c>
      <c r="L331" s="254">
        <f>+Programska_aktivnost!L331+Sheet1!L331+Sheet2!L331</f>
        <v>0</v>
      </c>
      <c r="M331" s="253">
        <f>+Programska_aktivnost!M331+Sheet1!M331+Sheet2!M331</f>
        <v>0</v>
      </c>
      <c r="N331" s="254">
        <f t="shared" si="17"/>
        <v>0</v>
      </c>
      <c r="O331" s="253">
        <f t="shared" si="17"/>
        <v>0</v>
      </c>
      <c r="V331" s="16"/>
      <c r="W331" s="16"/>
      <c r="X331" s="16"/>
      <c r="Y331" s="236">
        <f t="shared" si="19"/>
        <v>0</v>
      </c>
    </row>
    <row r="332" spans="1:25" ht="33" hidden="1" customHeight="1">
      <c r="A332" s="278">
        <f t="shared" si="18"/>
        <v>285</v>
      </c>
      <c r="B332" s="246">
        <v>472100</v>
      </c>
      <c r="C332" s="279" t="s">
        <v>226</v>
      </c>
      <c r="D332" s="331">
        <f>+Programska_aktivnost!D332+Sheet1!D332+Sheet2!D332</f>
        <v>0</v>
      </c>
      <c r="E332" s="320">
        <f>+Programska_aktivnost!E332+Sheet1!E332+Sheet2!E332</f>
        <v>0</v>
      </c>
      <c r="F332" s="331">
        <f>+Programska_aktivnost!F332+Sheet1!F332+Sheet2!F332</f>
        <v>0</v>
      </c>
      <c r="G332" s="320">
        <f>+Programska_aktivnost!G332+Sheet1!G332+Sheet2!G332</f>
        <v>0</v>
      </c>
      <c r="H332" s="332">
        <f>+Programska_aktivnost!H332+Sheet1!H332+Sheet2!H332</f>
        <v>0</v>
      </c>
      <c r="I332" s="333">
        <f>+Programska_aktivnost!I332+Sheet1!I332+Sheet2!I332</f>
        <v>0</v>
      </c>
      <c r="J332" s="331">
        <f>+Programska_aktivnost!J332+Sheet1!J332+Sheet2!J332</f>
        <v>0</v>
      </c>
      <c r="K332" s="320">
        <f>+Programska_aktivnost!K332+Sheet1!K332+Sheet2!K332</f>
        <v>0</v>
      </c>
      <c r="L332" s="331">
        <f>+Programska_aktivnost!L332+Sheet1!L332+Sheet2!L332</f>
        <v>0</v>
      </c>
      <c r="M332" s="320">
        <f>+Programska_aktivnost!M332+Sheet1!M332+Sheet2!M332</f>
        <v>0</v>
      </c>
      <c r="N332" s="331">
        <f t="shared" si="17"/>
        <v>0</v>
      </c>
      <c r="O332" s="320">
        <f t="shared" si="17"/>
        <v>0</v>
      </c>
      <c r="V332" s="16"/>
      <c r="W332" s="16"/>
      <c r="X332" s="16"/>
      <c r="Y332" s="236">
        <f t="shared" si="19"/>
        <v>0</v>
      </c>
    </row>
    <row r="333" spans="1:25" ht="33" hidden="1" customHeight="1">
      <c r="A333" s="278">
        <f t="shared" si="18"/>
        <v>286</v>
      </c>
      <c r="B333" s="246">
        <v>472200</v>
      </c>
      <c r="C333" s="279" t="s">
        <v>1381</v>
      </c>
      <c r="D333" s="331">
        <f>+Programska_aktivnost!D333+Sheet1!D333+Sheet2!D333</f>
        <v>0</v>
      </c>
      <c r="E333" s="320">
        <f>+Programska_aktivnost!E333+Sheet1!E333+Sheet2!E333</f>
        <v>0</v>
      </c>
      <c r="F333" s="331">
        <f>+Programska_aktivnost!F333+Sheet1!F333+Sheet2!F333</f>
        <v>0</v>
      </c>
      <c r="G333" s="320">
        <f>+Programska_aktivnost!G333+Sheet1!G333+Sheet2!G333</f>
        <v>0</v>
      </c>
      <c r="H333" s="332">
        <f>+Programska_aktivnost!H333+Sheet1!H333+Sheet2!H333</f>
        <v>0</v>
      </c>
      <c r="I333" s="333">
        <f>+Programska_aktivnost!I333+Sheet1!I333+Sheet2!I333</f>
        <v>0</v>
      </c>
      <c r="J333" s="331">
        <f>+Programska_aktivnost!J333+Sheet1!J333+Sheet2!J333</f>
        <v>0</v>
      </c>
      <c r="K333" s="320">
        <f>+Programska_aktivnost!K333+Sheet1!K333+Sheet2!K333</f>
        <v>0</v>
      </c>
      <c r="L333" s="331">
        <f>+Programska_aktivnost!L333+Sheet1!L333+Sheet2!L333</f>
        <v>0</v>
      </c>
      <c r="M333" s="320">
        <f>+Programska_aktivnost!M333+Sheet1!M333+Sheet2!M333</f>
        <v>0</v>
      </c>
      <c r="N333" s="331">
        <f t="shared" si="17"/>
        <v>0</v>
      </c>
      <c r="O333" s="320">
        <f t="shared" si="17"/>
        <v>0</v>
      </c>
      <c r="V333" s="16"/>
      <c r="W333" s="16"/>
      <c r="X333" s="16"/>
      <c r="Y333" s="236">
        <f t="shared" si="19"/>
        <v>0</v>
      </c>
    </row>
    <row r="334" spans="1:25" ht="33" hidden="1" customHeight="1">
      <c r="A334" s="278">
        <f t="shared" si="18"/>
        <v>287</v>
      </c>
      <c r="B334" s="246">
        <v>472300</v>
      </c>
      <c r="C334" s="279" t="s">
        <v>1382</v>
      </c>
      <c r="D334" s="331">
        <f>+Programska_aktivnost!D334+Sheet1!D334+Sheet2!D334</f>
        <v>0</v>
      </c>
      <c r="E334" s="320">
        <f>+Programska_aktivnost!E334+Sheet1!E334+Sheet2!E334</f>
        <v>0</v>
      </c>
      <c r="F334" s="331">
        <f>+Programska_aktivnost!F334+Sheet1!F334+Sheet2!F334</f>
        <v>0</v>
      </c>
      <c r="G334" s="320">
        <f>+Programska_aktivnost!G334+Sheet1!G334+Sheet2!G334</f>
        <v>0</v>
      </c>
      <c r="H334" s="332">
        <f>+Programska_aktivnost!H334+Sheet1!H334+Sheet2!H334</f>
        <v>0</v>
      </c>
      <c r="I334" s="333">
        <f>+Programska_aktivnost!I334+Sheet1!I334+Sheet2!I334</f>
        <v>0</v>
      </c>
      <c r="J334" s="331">
        <f>+Programska_aktivnost!J334+Sheet1!J334+Sheet2!J334</f>
        <v>0</v>
      </c>
      <c r="K334" s="320">
        <f>+Programska_aktivnost!K334+Sheet1!K334+Sheet2!K334</f>
        <v>0</v>
      </c>
      <c r="L334" s="331">
        <f>+Programska_aktivnost!L334+Sheet1!L334+Sheet2!L334</f>
        <v>0</v>
      </c>
      <c r="M334" s="320">
        <f>+Programska_aktivnost!M334+Sheet1!M334+Sheet2!M334</f>
        <v>0</v>
      </c>
      <c r="N334" s="331">
        <f t="shared" si="17"/>
        <v>0</v>
      </c>
      <c r="O334" s="320">
        <f t="shared" si="17"/>
        <v>0</v>
      </c>
      <c r="V334" s="16"/>
      <c r="W334" s="16"/>
      <c r="X334" s="16"/>
      <c r="Y334" s="236">
        <f t="shared" si="19"/>
        <v>0</v>
      </c>
    </row>
    <row r="335" spans="1:25" ht="33" hidden="1" customHeight="1">
      <c r="A335" s="278">
        <f t="shared" si="18"/>
        <v>288</v>
      </c>
      <c r="B335" s="246">
        <v>472400</v>
      </c>
      <c r="C335" s="279" t="s">
        <v>816</v>
      </c>
      <c r="D335" s="331">
        <f>+Programska_aktivnost!D335+Sheet1!D335+Sheet2!D335</f>
        <v>0</v>
      </c>
      <c r="E335" s="320">
        <f>+Programska_aktivnost!E335+Sheet1!E335+Sheet2!E335</f>
        <v>0</v>
      </c>
      <c r="F335" s="331">
        <f>+Programska_aktivnost!F335+Sheet1!F335+Sheet2!F335</f>
        <v>0</v>
      </c>
      <c r="G335" s="320">
        <f>+Programska_aktivnost!G335+Sheet1!G335+Sheet2!G335</f>
        <v>0</v>
      </c>
      <c r="H335" s="332">
        <f>+Programska_aktivnost!H335+Sheet1!H335+Sheet2!H335</f>
        <v>0</v>
      </c>
      <c r="I335" s="333">
        <f>+Programska_aktivnost!I335+Sheet1!I335+Sheet2!I335</f>
        <v>0</v>
      </c>
      <c r="J335" s="331">
        <f>+Programska_aktivnost!J335+Sheet1!J335+Sheet2!J335</f>
        <v>0</v>
      </c>
      <c r="K335" s="320">
        <f>+Programska_aktivnost!K335+Sheet1!K335+Sheet2!K335</f>
        <v>0</v>
      </c>
      <c r="L335" s="331">
        <f>+Programska_aktivnost!L335+Sheet1!L335+Sheet2!L335</f>
        <v>0</v>
      </c>
      <c r="M335" s="320">
        <f>+Programska_aktivnost!M335+Sheet1!M335+Sheet2!M335</f>
        <v>0</v>
      </c>
      <c r="N335" s="331">
        <f t="shared" si="17"/>
        <v>0</v>
      </c>
      <c r="O335" s="320">
        <f t="shared" si="17"/>
        <v>0</v>
      </c>
      <c r="V335" s="16"/>
      <c r="W335" s="16"/>
      <c r="X335" s="16"/>
      <c r="Y335" s="236">
        <f t="shared" si="19"/>
        <v>0</v>
      </c>
    </row>
    <row r="336" spans="1:25" ht="33" hidden="1" customHeight="1">
      <c r="A336" s="278">
        <f t="shared" si="18"/>
        <v>289</v>
      </c>
      <c r="B336" s="246">
        <v>472500</v>
      </c>
      <c r="C336" s="279" t="s">
        <v>817</v>
      </c>
      <c r="D336" s="331">
        <f>+Programska_aktivnost!D336+Sheet1!D336+Sheet2!D336</f>
        <v>0</v>
      </c>
      <c r="E336" s="320">
        <f>+Programska_aktivnost!E336+Sheet1!E336+Sheet2!E336</f>
        <v>0</v>
      </c>
      <c r="F336" s="331">
        <f>+Programska_aktivnost!F336+Sheet1!F336+Sheet2!F336</f>
        <v>0</v>
      </c>
      <c r="G336" s="320">
        <f>+Programska_aktivnost!G336+Sheet1!G336+Sheet2!G336</f>
        <v>0</v>
      </c>
      <c r="H336" s="332">
        <f>+Programska_aktivnost!H336+Sheet1!H336+Sheet2!H336</f>
        <v>0</v>
      </c>
      <c r="I336" s="333">
        <f>+Programska_aktivnost!I336+Sheet1!I336+Sheet2!I336</f>
        <v>0</v>
      </c>
      <c r="J336" s="331">
        <f>+Programska_aktivnost!J336+Sheet1!J336+Sheet2!J336</f>
        <v>0</v>
      </c>
      <c r="K336" s="320">
        <f>+Programska_aktivnost!K336+Sheet1!K336+Sheet2!K336</f>
        <v>0</v>
      </c>
      <c r="L336" s="331">
        <f>+Programska_aktivnost!L336+Sheet1!L336+Sheet2!L336</f>
        <v>0</v>
      </c>
      <c r="M336" s="320">
        <f>+Programska_aktivnost!M336+Sheet1!M336+Sheet2!M336</f>
        <v>0</v>
      </c>
      <c r="N336" s="331">
        <f t="shared" si="17"/>
        <v>0</v>
      </c>
      <c r="O336" s="320">
        <f t="shared" si="17"/>
        <v>0</v>
      </c>
      <c r="V336" s="16"/>
      <c r="W336" s="16"/>
      <c r="X336" s="16"/>
      <c r="Y336" s="236">
        <f t="shared" si="19"/>
        <v>0</v>
      </c>
    </row>
    <row r="337" spans="1:25" ht="33" hidden="1" customHeight="1">
      <c r="A337" s="278">
        <f t="shared" si="18"/>
        <v>290</v>
      </c>
      <c r="B337" s="246">
        <v>472600</v>
      </c>
      <c r="C337" s="279" t="s">
        <v>818</v>
      </c>
      <c r="D337" s="331">
        <f>+Programska_aktivnost!D337+Sheet1!D337+Sheet2!D337</f>
        <v>0</v>
      </c>
      <c r="E337" s="320">
        <f>+Programska_aktivnost!E337+Sheet1!E337+Sheet2!E337</f>
        <v>0</v>
      </c>
      <c r="F337" s="331">
        <f>+Programska_aktivnost!F337+Sheet1!F337+Sheet2!F337</f>
        <v>0</v>
      </c>
      <c r="G337" s="320">
        <f>+Programska_aktivnost!G337+Sheet1!G337+Sheet2!G337</f>
        <v>0</v>
      </c>
      <c r="H337" s="332">
        <f>+Programska_aktivnost!H337+Sheet1!H337+Sheet2!H337</f>
        <v>0</v>
      </c>
      <c r="I337" s="333">
        <f>+Programska_aktivnost!I337+Sheet1!I337+Sheet2!I337</f>
        <v>0</v>
      </c>
      <c r="J337" s="331">
        <f>+Programska_aktivnost!J337+Sheet1!J337+Sheet2!J337</f>
        <v>0</v>
      </c>
      <c r="K337" s="320">
        <f>+Programska_aktivnost!K337+Sheet1!K337+Sheet2!K337</f>
        <v>0</v>
      </c>
      <c r="L337" s="331">
        <f>+Programska_aktivnost!L337+Sheet1!L337+Sheet2!L337</f>
        <v>0</v>
      </c>
      <c r="M337" s="320">
        <f>+Programska_aktivnost!M337+Sheet1!M337+Sheet2!M337</f>
        <v>0</v>
      </c>
      <c r="N337" s="331">
        <f t="shared" si="17"/>
        <v>0</v>
      </c>
      <c r="O337" s="320">
        <f t="shared" si="17"/>
        <v>0</v>
      </c>
      <c r="V337" s="16"/>
      <c r="W337" s="16"/>
      <c r="X337" s="16"/>
      <c r="Y337" s="236">
        <f t="shared" si="19"/>
        <v>0</v>
      </c>
    </row>
    <row r="338" spans="1:25" ht="33" hidden="1" customHeight="1">
      <c r="A338" s="278">
        <f t="shared" si="18"/>
        <v>291</v>
      </c>
      <c r="B338" s="246">
        <v>472700</v>
      </c>
      <c r="C338" s="279" t="s">
        <v>819</v>
      </c>
      <c r="D338" s="331">
        <f>+Programska_aktivnost!D338+Sheet1!D338+Sheet2!D338</f>
        <v>0</v>
      </c>
      <c r="E338" s="320">
        <f>+Programska_aktivnost!E338+Sheet1!E338+Sheet2!E338</f>
        <v>0</v>
      </c>
      <c r="F338" s="331">
        <f>+Programska_aktivnost!F338+Sheet1!F338+Sheet2!F338</f>
        <v>0</v>
      </c>
      <c r="G338" s="320">
        <f>+Programska_aktivnost!G338+Sheet1!G338+Sheet2!G338</f>
        <v>0</v>
      </c>
      <c r="H338" s="332">
        <f>+Programska_aktivnost!H338+Sheet1!H338+Sheet2!H338</f>
        <v>0</v>
      </c>
      <c r="I338" s="333">
        <f>+Programska_aktivnost!I338+Sheet1!I338+Sheet2!I338</f>
        <v>0</v>
      </c>
      <c r="J338" s="331">
        <f>+Programska_aktivnost!J338+Sheet1!J338+Sheet2!J338</f>
        <v>0</v>
      </c>
      <c r="K338" s="320">
        <f>+Programska_aktivnost!K338+Sheet1!K338+Sheet2!K338</f>
        <v>0</v>
      </c>
      <c r="L338" s="331">
        <f>+Programska_aktivnost!L338+Sheet1!L338+Sheet2!L338</f>
        <v>0</v>
      </c>
      <c r="M338" s="320">
        <f>+Programska_aktivnost!M338+Sheet1!M338+Sheet2!M338</f>
        <v>0</v>
      </c>
      <c r="N338" s="331">
        <f t="shared" si="17"/>
        <v>0</v>
      </c>
      <c r="O338" s="320">
        <f t="shared" si="17"/>
        <v>0</v>
      </c>
      <c r="V338" s="16"/>
      <c r="W338" s="16"/>
      <c r="X338" s="16"/>
      <c r="Y338" s="236">
        <f t="shared" si="19"/>
        <v>0</v>
      </c>
    </row>
    <row r="339" spans="1:25" ht="33" hidden="1" customHeight="1">
      <c r="A339" s="278">
        <f t="shared" si="18"/>
        <v>292</v>
      </c>
      <c r="B339" s="246">
        <v>472800</v>
      </c>
      <c r="C339" s="279" t="s">
        <v>820</v>
      </c>
      <c r="D339" s="331">
        <f>+Programska_aktivnost!D339+Sheet1!D339+Sheet2!D339</f>
        <v>0</v>
      </c>
      <c r="E339" s="320">
        <f>+Programska_aktivnost!E339+Sheet1!E339+Sheet2!E339</f>
        <v>0</v>
      </c>
      <c r="F339" s="331">
        <f>+Programska_aktivnost!F339+Sheet1!F339+Sheet2!F339</f>
        <v>0</v>
      </c>
      <c r="G339" s="320">
        <f>+Programska_aktivnost!G339+Sheet1!G339+Sheet2!G339</f>
        <v>0</v>
      </c>
      <c r="H339" s="332">
        <f>+Programska_aktivnost!H339+Sheet1!H339+Sheet2!H339</f>
        <v>0</v>
      </c>
      <c r="I339" s="333">
        <f>+Programska_aktivnost!I339+Sheet1!I339+Sheet2!I339</f>
        <v>0</v>
      </c>
      <c r="J339" s="331">
        <f>+Programska_aktivnost!J339+Sheet1!J339+Sheet2!J339</f>
        <v>0</v>
      </c>
      <c r="K339" s="320">
        <f>+Programska_aktivnost!K339+Sheet1!K339+Sheet2!K339</f>
        <v>0</v>
      </c>
      <c r="L339" s="331">
        <f>+Programska_aktivnost!L339+Sheet1!L339+Sheet2!L339</f>
        <v>0</v>
      </c>
      <c r="M339" s="320">
        <f>+Programska_aktivnost!M339+Sheet1!M339+Sheet2!M339</f>
        <v>0</v>
      </c>
      <c r="N339" s="331">
        <f t="shared" ref="N339:O402" si="20">SUM(H339,J339,L339)</f>
        <v>0</v>
      </c>
      <c r="O339" s="320">
        <f t="shared" si="20"/>
        <v>0</v>
      </c>
      <c r="V339" s="16"/>
      <c r="W339" s="16"/>
      <c r="X339" s="16"/>
      <c r="Y339" s="236">
        <f t="shared" si="19"/>
        <v>0</v>
      </c>
    </row>
    <row r="340" spans="1:25" ht="33" hidden="1" customHeight="1">
      <c r="A340" s="278">
        <f t="shared" si="18"/>
        <v>293</v>
      </c>
      <c r="B340" s="246">
        <v>472900</v>
      </c>
      <c r="C340" s="279" t="s">
        <v>821</v>
      </c>
      <c r="D340" s="331">
        <f>+Programska_aktivnost!D340+Sheet1!D340+Sheet2!D340</f>
        <v>0</v>
      </c>
      <c r="E340" s="320">
        <f>+Programska_aktivnost!E340+Sheet1!E340+Sheet2!E340</f>
        <v>0</v>
      </c>
      <c r="F340" s="331">
        <f>+Programska_aktivnost!F340+Sheet1!F340+Sheet2!F340</f>
        <v>0</v>
      </c>
      <c r="G340" s="320">
        <f>+Programska_aktivnost!G340+Sheet1!G340+Sheet2!G340</f>
        <v>0</v>
      </c>
      <c r="H340" s="332">
        <f>+Programska_aktivnost!H340+Sheet1!H340+Sheet2!H340</f>
        <v>0</v>
      </c>
      <c r="I340" s="333">
        <f>+Programska_aktivnost!I340+Sheet1!I340+Sheet2!I340</f>
        <v>0</v>
      </c>
      <c r="J340" s="331">
        <f>+Programska_aktivnost!J340+Sheet1!J340+Sheet2!J340</f>
        <v>0</v>
      </c>
      <c r="K340" s="320">
        <f>+Programska_aktivnost!K340+Sheet1!K340+Sheet2!K340</f>
        <v>0</v>
      </c>
      <c r="L340" s="331">
        <f>+Programska_aktivnost!L340+Sheet1!L340+Sheet2!L340</f>
        <v>0</v>
      </c>
      <c r="M340" s="320">
        <f>+Programska_aktivnost!M340+Sheet1!M340+Sheet2!M340</f>
        <v>0</v>
      </c>
      <c r="N340" s="331">
        <f t="shared" si="20"/>
        <v>0</v>
      </c>
      <c r="O340" s="320">
        <f t="shared" si="20"/>
        <v>0</v>
      </c>
      <c r="V340" s="16"/>
      <c r="W340" s="16"/>
      <c r="X340" s="16"/>
      <c r="Y340" s="236">
        <f t="shared" si="19"/>
        <v>0</v>
      </c>
    </row>
    <row r="341" spans="1:25" ht="33" customHeight="1">
      <c r="A341" s="276">
        <f t="shared" si="18"/>
        <v>294</v>
      </c>
      <c r="B341" s="245">
        <v>480000</v>
      </c>
      <c r="C341" s="277" t="s">
        <v>1162</v>
      </c>
      <c r="D341" s="254">
        <f>+Programska_aktivnost!D341+Sheet1!D341+Sheet2!D341</f>
        <v>6</v>
      </c>
      <c r="E341" s="253">
        <f>+Programska_aktivnost!E341+Sheet1!E341+Sheet2!E341</f>
        <v>0</v>
      </c>
      <c r="F341" s="254">
        <f>+Programska_aktivnost!F341+Sheet1!F341+Sheet2!F341</f>
        <v>119</v>
      </c>
      <c r="G341" s="253">
        <f>+Programska_aktivnost!G341+Sheet1!G341+Sheet2!G341</f>
        <v>0</v>
      </c>
      <c r="H341" s="252">
        <f>+Programska_aktivnost!H341+Sheet1!H341+Sheet2!H341</f>
        <v>135</v>
      </c>
      <c r="I341" s="253">
        <f>+Programska_aktivnost!I341+Sheet1!I341+Sheet2!I341</f>
        <v>213</v>
      </c>
      <c r="J341" s="254">
        <f>+Programska_aktivnost!J341+Sheet1!J341+Sheet2!J341</f>
        <v>173</v>
      </c>
      <c r="K341" s="253">
        <f>+Programska_aktivnost!K341+Sheet1!K341+Sheet2!K341</f>
        <v>0</v>
      </c>
      <c r="L341" s="254">
        <f>+Programska_aktivnost!L341+Sheet1!L341+Sheet2!L341</f>
        <v>173</v>
      </c>
      <c r="M341" s="253">
        <f>+Programska_aktivnost!M341+Sheet1!M341+Sheet2!M341</f>
        <v>0</v>
      </c>
      <c r="N341" s="254">
        <f t="shared" si="20"/>
        <v>481</v>
      </c>
      <c r="O341" s="253">
        <f t="shared" si="20"/>
        <v>213</v>
      </c>
      <c r="V341" s="16"/>
      <c r="W341" s="16"/>
      <c r="X341" s="16"/>
      <c r="Y341" s="236">
        <f t="shared" si="19"/>
        <v>1513</v>
      </c>
    </row>
    <row r="342" spans="1:25" ht="33" hidden="1" customHeight="1">
      <c r="A342" s="276">
        <f t="shared" si="18"/>
        <v>295</v>
      </c>
      <c r="B342" s="245">
        <v>481000</v>
      </c>
      <c r="C342" s="277" t="s">
        <v>1163</v>
      </c>
      <c r="D342" s="254">
        <f>+Programska_aktivnost!D342+Sheet1!D342+Sheet2!D342</f>
        <v>0</v>
      </c>
      <c r="E342" s="253">
        <f>+Programska_aktivnost!E342+Sheet1!E342+Sheet2!E342</f>
        <v>0</v>
      </c>
      <c r="F342" s="254">
        <f>+Programska_aktivnost!F342+Sheet1!F342+Sheet2!F342</f>
        <v>0</v>
      </c>
      <c r="G342" s="253">
        <f>+Programska_aktivnost!G342+Sheet1!G342+Sheet2!G342</f>
        <v>0</v>
      </c>
      <c r="H342" s="252">
        <f>+Programska_aktivnost!H342+Sheet1!H342+Sheet2!H342</f>
        <v>0</v>
      </c>
      <c r="I342" s="253">
        <f>+Programska_aktivnost!I342+Sheet1!I342+Sheet2!I342</f>
        <v>0</v>
      </c>
      <c r="J342" s="254">
        <f>+Programska_aktivnost!J342+Sheet1!J342+Sheet2!J342</f>
        <v>0</v>
      </c>
      <c r="K342" s="253">
        <f>+Programska_aktivnost!K342+Sheet1!K342+Sheet2!K342</f>
        <v>0</v>
      </c>
      <c r="L342" s="254">
        <f>+Programska_aktivnost!L342+Sheet1!L342+Sheet2!L342</f>
        <v>0</v>
      </c>
      <c r="M342" s="253">
        <f>+Programska_aktivnost!M342+Sheet1!M342+Sheet2!M342</f>
        <v>0</v>
      </c>
      <c r="N342" s="254">
        <f t="shared" si="20"/>
        <v>0</v>
      </c>
      <c r="O342" s="253">
        <f t="shared" si="20"/>
        <v>0</v>
      </c>
      <c r="V342" s="16"/>
      <c r="W342" s="16"/>
      <c r="X342" s="16"/>
      <c r="Y342" s="236">
        <f t="shared" si="19"/>
        <v>0</v>
      </c>
    </row>
    <row r="343" spans="1:25" ht="38.25" hidden="1">
      <c r="A343" s="278">
        <f t="shared" si="18"/>
        <v>296</v>
      </c>
      <c r="B343" s="246">
        <v>481100</v>
      </c>
      <c r="C343" s="279" t="s">
        <v>822</v>
      </c>
      <c r="D343" s="331">
        <f>+Programska_aktivnost!D343+Sheet1!D343+Sheet2!D343</f>
        <v>0</v>
      </c>
      <c r="E343" s="320">
        <f>+Programska_aktivnost!E343+Sheet1!E343+Sheet2!E343</f>
        <v>0</v>
      </c>
      <c r="F343" s="331">
        <f>+Programska_aktivnost!F343+Sheet1!F343+Sheet2!F343</f>
        <v>0</v>
      </c>
      <c r="G343" s="320">
        <f>+Programska_aktivnost!G343+Sheet1!G343+Sheet2!G343</f>
        <v>0</v>
      </c>
      <c r="H343" s="332">
        <f>+Programska_aktivnost!H343+Sheet1!H343+Sheet2!H343</f>
        <v>0</v>
      </c>
      <c r="I343" s="333">
        <f>+Programska_aktivnost!I343+Sheet1!I343+Sheet2!I343</f>
        <v>0</v>
      </c>
      <c r="J343" s="331">
        <f>+Programska_aktivnost!J343+Sheet1!J343+Sheet2!J343</f>
        <v>0</v>
      </c>
      <c r="K343" s="320">
        <f>+Programska_aktivnost!K343+Sheet1!K343+Sheet2!K343</f>
        <v>0</v>
      </c>
      <c r="L343" s="331">
        <f>+Programska_aktivnost!L343+Sheet1!L343+Sheet2!L343</f>
        <v>0</v>
      </c>
      <c r="M343" s="320">
        <f>+Programska_aktivnost!M343+Sheet1!M343+Sheet2!M343</f>
        <v>0</v>
      </c>
      <c r="N343" s="331">
        <f t="shared" si="20"/>
        <v>0</v>
      </c>
      <c r="O343" s="320">
        <f t="shared" si="20"/>
        <v>0</v>
      </c>
      <c r="V343" s="16"/>
      <c r="W343" s="16"/>
      <c r="X343" s="16"/>
      <c r="Y343" s="236">
        <f t="shared" si="19"/>
        <v>0</v>
      </c>
    </row>
    <row r="344" spans="1:25" ht="33" hidden="1" customHeight="1">
      <c r="A344" s="278">
        <f t="shared" si="18"/>
        <v>297</v>
      </c>
      <c r="B344" s="246">
        <v>481900</v>
      </c>
      <c r="C344" s="279" t="s">
        <v>1398</v>
      </c>
      <c r="D344" s="331">
        <f>+Programska_aktivnost!D344+Sheet1!D344+Sheet2!D344</f>
        <v>0</v>
      </c>
      <c r="E344" s="320">
        <f>+Programska_aktivnost!E344+Sheet1!E344+Sheet2!E344</f>
        <v>0</v>
      </c>
      <c r="F344" s="331">
        <f>+Programska_aktivnost!F344+Sheet1!F344+Sheet2!F344</f>
        <v>0</v>
      </c>
      <c r="G344" s="320">
        <f>+Programska_aktivnost!G344+Sheet1!G344+Sheet2!G344</f>
        <v>0</v>
      </c>
      <c r="H344" s="332">
        <f>+Programska_aktivnost!H344+Sheet1!H344+Sheet2!H344</f>
        <v>0</v>
      </c>
      <c r="I344" s="333">
        <f>+Programska_aktivnost!I344+Sheet1!I344+Sheet2!I344</f>
        <v>0</v>
      </c>
      <c r="J344" s="331">
        <f>+Programska_aktivnost!J344+Sheet1!J344+Sheet2!J344</f>
        <v>0</v>
      </c>
      <c r="K344" s="320">
        <f>+Programska_aktivnost!K344+Sheet1!K344+Sheet2!K344</f>
        <v>0</v>
      </c>
      <c r="L344" s="331">
        <f>+Programska_aktivnost!L344+Sheet1!L344+Sheet2!L344</f>
        <v>0</v>
      </c>
      <c r="M344" s="320">
        <f>+Programska_aktivnost!M344+Sheet1!M344+Sheet2!M344</f>
        <v>0</v>
      </c>
      <c r="N344" s="331">
        <f t="shared" si="20"/>
        <v>0</v>
      </c>
      <c r="O344" s="320">
        <f t="shared" si="20"/>
        <v>0</v>
      </c>
      <c r="V344" s="16"/>
      <c r="W344" s="16"/>
      <c r="X344" s="16"/>
      <c r="Y344" s="236">
        <f t="shared" si="19"/>
        <v>0</v>
      </c>
    </row>
    <row r="345" spans="1:25" ht="33" customHeight="1">
      <c r="A345" s="276">
        <f t="shared" si="18"/>
        <v>298</v>
      </c>
      <c r="B345" s="245">
        <v>482000</v>
      </c>
      <c r="C345" s="277" t="s">
        <v>1164</v>
      </c>
      <c r="D345" s="254">
        <f>+Programska_aktivnost!D345+Sheet1!D345+Sheet2!D345</f>
        <v>5</v>
      </c>
      <c r="E345" s="253">
        <f>+Programska_aktivnost!E345+Sheet1!E345+Sheet2!E345</f>
        <v>0</v>
      </c>
      <c r="F345" s="254">
        <f>+Programska_aktivnost!F345+Sheet1!F345+Sheet2!F345</f>
        <v>68</v>
      </c>
      <c r="G345" s="253">
        <f>+Programska_aktivnost!G345+Sheet1!G345+Sheet2!G345</f>
        <v>0</v>
      </c>
      <c r="H345" s="252">
        <f>+Programska_aktivnost!H345+Sheet1!H345+Sheet2!H345</f>
        <v>35</v>
      </c>
      <c r="I345" s="253">
        <f>+Programska_aktivnost!I345+Sheet1!I345+Sheet2!I345</f>
        <v>0</v>
      </c>
      <c r="J345" s="254">
        <f>+Programska_aktivnost!J345+Sheet1!J345+Sheet2!J345</f>
        <v>113</v>
      </c>
      <c r="K345" s="253">
        <f>+Programska_aktivnost!K345+Sheet1!K345+Sheet2!K345</f>
        <v>0</v>
      </c>
      <c r="L345" s="254">
        <f>+Programska_aktivnost!L345+Sheet1!L345+Sheet2!L345</f>
        <v>113</v>
      </c>
      <c r="M345" s="253">
        <f>+Programska_aktivnost!M345+Sheet1!M345+Sheet2!M345</f>
        <v>0</v>
      </c>
      <c r="N345" s="254">
        <f t="shared" si="20"/>
        <v>261</v>
      </c>
      <c r="O345" s="253">
        <f t="shared" si="20"/>
        <v>0</v>
      </c>
      <c r="V345" s="16"/>
      <c r="W345" s="16"/>
      <c r="X345" s="16"/>
      <c r="Y345" s="236">
        <f t="shared" si="19"/>
        <v>595</v>
      </c>
    </row>
    <row r="346" spans="1:25" ht="33" customHeight="1">
      <c r="A346" s="278">
        <f t="shared" si="18"/>
        <v>299</v>
      </c>
      <c r="B346" s="246">
        <v>482100</v>
      </c>
      <c r="C346" s="279" t="s">
        <v>1399</v>
      </c>
      <c r="D346" s="331">
        <f>+Programska_aktivnost!D346+Sheet1!D346+Sheet2!D346</f>
        <v>5</v>
      </c>
      <c r="E346" s="320">
        <f>+Programska_aktivnost!E346+Sheet1!E346+Sheet2!E346</f>
        <v>0</v>
      </c>
      <c r="F346" s="331">
        <f>+Programska_aktivnost!F346+Sheet1!F346+Sheet2!F346</f>
        <v>8</v>
      </c>
      <c r="G346" s="320">
        <f>+Programska_aktivnost!G346+Sheet1!G346+Sheet2!G346</f>
        <v>0</v>
      </c>
      <c r="H346" s="332">
        <f>+Programska_aktivnost!H346+Sheet1!H346+Sheet2!H346</f>
        <v>5</v>
      </c>
      <c r="I346" s="333">
        <f>+Programska_aktivnost!I346+Sheet1!I346+Sheet2!I346</f>
        <v>0</v>
      </c>
      <c r="J346" s="331">
        <f>+Programska_aktivnost!J346+Sheet1!J346+Sheet2!J346</f>
        <v>15</v>
      </c>
      <c r="K346" s="320">
        <f>+Programska_aktivnost!K346+Sheet1!K346+Sheet2!K346</f>
        <v>0</v>
      </c>
      <c r="L346" s="331">
        <f>+Programska_aktivnost!L346+Sheet1!L346+Sheet2!L346</f>
        <v>15</v>
      </c>
      <c r="M346" s="320">
        <f>+Programska_aktivnost!M346+Sheet1!M346+Sheet2!M346</f>
        <v>0</v>
      </c>
      <c r="N346" s="331">
        <f t="shared" si="20"/>
        <v>35</v>
      </c>
      <c r="O346" s="320">
        <f t="shared" si="20"/>
        <v>0</v>
      </c>
      <c r="V346" s="16"/>
      <c r="W346" s="16"/>
      <c r="X346" s="16"/>
      <c r="Y346" s="236">
        <f t="shared" si="19"/>
        <v>83</v>
      </c>
    </row>
    <row r="347" spans="1:25" ht="33" customHeight="1">
      <c r="A347" s="278">
        <f t="shared" si="18"/>
        <v>300</v>
      </c>
      <c r="B347" s="246">
        <v>482200</v>
      </c>
      <c r="C347" s="279" t="s">
        <v>1400</v>
      </c>
      <c r="D347" s="331">
        <f>+Programska_aktivnost!D347+Sheet1!D347+Sheet2!D347</f>
        <v>0</v>
      </c>
      <c r="E347" s="320">
        <f>+Programska_aktivnost!E347+Sheet1!E347+Sheet2!E347</f>
        <v>0</v>
      </c>
      <c r="F347" s="331">
        <f>+Programska_aktivnost!F347+Sheet1!F347+Sheet2!F347</f>
        <v>60</v>
      </c>
      <c r="G347" s="320">
        <f>+Programska_aktivnost!G347+Sheet1!G347+Sheet2!G347</f>
        <v>0</v>
      </c>
      <c r="H347" s="332">
        <f>+Programska_aktivnost!H347+Sheet1!H347+Sheet2!H347</f>
        <v>30</v>
      </c>
      <c r="I347" s="333">
        <f>+Programska_aktivnost!I347+Sheet1!I347+Sheet2!I347</f>
        <v>0</v>
      </c>
      <c r="J347" s="331">
        <f>+Programska_aktivnost!J347+Sheet1!J347+Sheet2!J347</f>
        <v>98</v>
      </c>
      <c r="K347" s="320">
        <f>+Programska_aktivnost!K347+Sheet1!K347+Sheet2!K347</f>
        <v>0</v>
      </c>
      <c r="L347" s="331">
        <f>+Programska_aktivnost!L347+Sheet1!L347+Sheet2!L347</f>
        <v>98</v>
      </c>
      <c r="M347" s="320">
        <f>+Programska_aktivnost!M347+Sheet1!M347+Sheet2!M347</f>
        <v>0</v>
      </c>
      <c r="N347" s="331">
        <f t="shared" si="20"/>
        <v>226</v>
      </c>
      <c r="O347" s="320">
        <f t="shared" si="20"/>
        <v>0</v>
      </c>
      <c r="V347" s="16"/>
      <c r="W347" s="16"/>
      <c r="X347" s="16"/>
      <c r="Y347" s="236">
        <f t="shared" si="19"/>
        <v>512</v>
      </c>
    </row>
    <row r="348" spans="1:25" ht="33" hidden="1" customHeight="1">
      <c r="A348" s="278">
        <f t="shared" si="18"/>
        <v>301</v>
      </c>
      <c r="B348" s="246">
        <v>482300</v>
      </c>
      <c r="C348" s="279" t="s">
        <v>1401</v>
      </c>
      <c r="D348" s="331">
        <f>+Programska_aktivnost!D348+Sheet1!D348+Sheet2!D348</f>
        <v>0</v>
      </c>
      <c r="E348" s="320">
        <f>+Programska_aktivnost!E348+Sheet1!E348+Sheet2!E348</f>
        <v>0</v>
      </c>
      <c r="F348" s="331">
        <f>+Programska_aktivnost!F348+Sheet1!F348+Sheet2!F348</f>
        <v>0</v>
      </c>
      <c r="G348" s="320">
        <f>+Programska_aktivnost!G348+Sheet1!G348+Sheet2!G348</f>
        <v>0</v>
      </c>
      <c r="H348" s="332">
        <f>+Programska_aktivnost!H348+Sheet1!H348+Sheet2!H348</f>
        <v>0</v>
      </c>
      <c r="I348" s="333">
        <f>+Programska_aktivnost!I348+Sheet1!I348+Sheet2!I348</f>
        <v>0</v>
      </c>
      <c r="J348" s="331">
        <f>+Programska_aktivnost!J348+Sheet1!J348+Sheet2!J348</f>
        <v>0</v>
      </c>
      <c r="K348" s="320">
        <f>+Programska_aktivnost!K348+Sheet1!K348+Sheet2!K348</f>
        <v>0</v>
      </c>
      <c r="L348" s="331">
        <f>+Programska_aktivnost!L348+Sheet1!L348+Sheet2!L348</f>
        <v>0</v>
      </c>
      <c r="M348" s="320">
        <f>+Programska_aktivnost!M348+Sheet1!M348+Sheet2!M348</f>
        <v>0</v>
      </c>
      <c r="N348" s="331">
        <f t="shared" si="20"/>
        <v>0</v>
      </c>
      <c r="O348" s="320">
        <f t="shared" si="20"/>
        <v>0</v>
      </c>
      <c r="V348" s="16"/>
      <c r="W348" s="16"/>
      <c r="X348" s="16"/>
      <c r="Y348" s="236">
        <f t="shared" si="19"/>
        <v>0</v>
      </c>
    </row>
    <row r="349" spans="1:25" ht="33" customHeight="1">
      <c r="A349" s="276">
        <f t="shared" si="18"/>
        <v>302</v>
      </c>
      <c r="B349" s="245">
        <v>483000</v>
      </c>
      <c r="C349" s="277" t="s">
        <v>1165</v>
      </c>
      <c r="D349" s="254">
        <f>+Programska_aktivnost!D349+Sheet1!D349+Sheet2!D349</f>
        <v>1</v>
      </c>
      <c r="E349" s="253">
        <f>+Programska_aktivnost!E349+Sheet1!E349+Sheet2!E349</f>
        <v>0</v>
      </c>
      <c r="F349" s="254">
        <f>+Programska_aktivnost!F349+Sheet1!F349+Sheet2!F349</f>
        <v>51</v>
      </c>
      <c r="G349" s="253">
        <f>+Programska_aktivnost!G349+Sheet1!G349+Sheet2!G349</f>
        <v>0</v>
      </c>
      <c r="H349" s="252">
        <f>+Programska_aktivnost!H349+Sheet1!H349+Sheet2!H349</f>
        <v>100</v>
      </c>
      <c r="I349" s="253">
        <f>+Programska_aktivnost!I349+Sheet1!I349+Sheet2!I349</f>
        <v>213</v>
      </c>
      <c r="J349" s="254">
        <f>+Programska_aktivnost!J349+Sheet1!J349+Sheet2!J349</f>
        <v>60</v>
      </c>
      <c r="K349" s="253">
        <f>+Programska_aktivnost!K349+Sheet1!K349+Sheet2!K349</f>
        <v>0</v>
      </c>
      <c r="L349" s="254">
        <f>+Programska_aktivnost!L349+Sheet1!L349+Sheet2!L349</f>
        <v>60</v>
      </c>
      <c r="M349" s="253">
        <f>+Programska_aktivnost!M349+Sheet1!M349+Sheet2!M349</f>
        <v>0</v>
      </c>
      <c r="N349" s="254">
        <f t="shared" si="20"/>
        <v>220</v>
      </c>
      <c r="O349" s="253">
        <f t="shared" si="20"/>
        <v>213</v>
      </c>
      <c r="V349" s="16"/>
      <c r="W349" s="16"/>
      <c r="X349" s="16"/>
      <c r="Y349" s="236">
        <f t="shared" si="19"/>
        <v>918</v>
      </c>
    </row>
    <row r="350" spans="1:25" ht="33" customHeight="1">
      <c r="A350" s="278">
        <f t="shared" si="18"/>
        <v>303</v>
      </c>
      <c r="B350" s="246">
        <v>483100</v>
      </c>
      <c r="C350" s="279" t="s">
        <v>1473</v>
      </c>
      <c r="D350" s="331">
        <f>+Programska_aktivnost!D350+Sheet1!D350+Sheet2!D350</f>
        <v>1</v>
      </c>
      <c r="E350" s="320">
        <f>+Programska_aktivnost!E350+Sheet1!E350+Sheet2!E350</f>
        <v>0</v>
      </c>
      <c r="F350" s="331">
        <f>+Programska_aktivnost!F350+Sheet1!F350+Sheet2!F350</f>
        <v>51</v>
      </c>
      <c r="G350" s="320">
        <f>+Programska_aktivnost!G350+Sheet1!G350+Sheet2!G350</f>
        <v>0</v>
      </c>
      <c r="H350" s="332">
        <f>+Programska_aktivnost!H350+Sheet1!H350+Sheet2!H350</f>
        <v>100</v>
      </c>
      <c r="I350" s="333">
        <f>+Programska_aktivnost!I350+Sheet1!I350+Sheet2!I350</f>
        <v>213</v>
      </c>
      <c r="J350" s="331">
        <f>+Programska_aktivnost!J350+Sheet1!J350+Sheet2!J350</f>
        <v>60</v>
      </c>
      <c r="K350" s="320">
        <f>+Programska_aktivnost!K350+Sheet1!K350+Sheet2!K350</f>
        <v>0</v>
      </c>
      <c r="L350" s="331">
        <f>+Programska_aktivnost!L350+Sheet1!L350+Sheet2!L350</f>
        <v>60</v>
      </c>
      <c r="M350" s="320">
        <f>+Programska_aktivnost!M350+Sheet1!M350+Sheet2!M350</f>
        <v>0</v>
      </c>
      <c r="N350" s="331">
        <f t="shared" si="20"/>
        <v>220</v>
      </c>
      <c r="O350" s="320">
        <f t="shared" si="20"/>
        <v>213</v>
      </c>
      <c r="V350" s="16"/>
      <c r="W350" s="16"/>
      <c r="X350" s="16"/>
      <c r="Y350" s="236">
        <f t="shared" si="19"/>
        <v>918</v>
      </c>
    </row>
    <row r="351" spans="1:25" ht="33" hidden="1" customHeight="1">
      <c r="A351" s="276">
        <f t="shared" si="18"/>
        <v>304</v>
      </c>
      <c r="B351" s="245">
        <v>484000</v>
      </c>
      <c r="C351" s="277" t="s">
        <v>1166</v>
      </c>
      <c r="D351" s="254">
        <f>+Programska_aktivnost!D351+Sheet1!D351+Sheet2!D351</f>
        <v>0</v>
      </c>
      <c r="E351" s="253">
        <f>+Programska_aktivnost!E351+Sheet1!E351+Sheet2!E351</f>
        <v>0</v>
      </c>
      <c r="F351" s="254">
        <f>+Programska_aktivnost!F351+Sheet1!F351+Sheet2!F351</f>
        <v>0</v>
      </c>
      <c r="G351" s="253">
        <f>+Programska_aktivnost!G351+Sheet1!G351+Sheet2!G351</f>
        <v>0</v>
      </c>
      <c r="H351" s="252">
        <f>+Programska_aktivnost!H351+Sheet1!H351+Sheet2!H351</f>
        <v>0</v>
      </c>
      <c r="I351" s="253">
        <f>+Programska_aktivnost!I351+Sheet1!I351+Sheet2!I351</f>
        <v>0</v>
      </c>
      <c r="J351" s="254">
        <f>+Programska_aktivnost!J351+Sheet1!J351+Sheet2!J351</f>
        <v>0</v>
      </c>
      <c r="K351" s="253">
        <f>+Programska_aktivnost!K351+Sheet1!K351+Sheet2!K351</f>
        <v>0</v>
      </c>
      <c r="L351" s="254">
        <f>+Programska_aktivnost!L351+Sheet1!L351+Sheet2!L351</f>
        <v>0</v>
      </c>
      <c r="M351" s="253">
        <f>+Programska_aktivnost!M351+Sheet1!M351+Sheet2!M351</f>
        <v>0</v>
      </c>
      <c r="N351" s="254">
        <f t="shared" si="20"/>
        <v>0</v>
      </c>
      <c r="O351" s="253">
        <f t="shared" si="20"/>
        <v>0</v>
      </c>
      <c r="V351" s="16"/>
      <c r="W351" s="16"/>
      <c r="X351" s="16"/>
      <c r="Y351" s="236">
        <f t="shared" si="19"/>
        <v>0</v>
      </c>
    </row>
    <row r="352" spans="1:25" ht="38.25" hidden="1">
      <c r="A352" s="278">
        <f t="shared" si="18"/>
        <v>305</v>
      </c>
      <c r="B352" s="246">
        <v>484100</v>
      </c>
      <c r="C352" s="279" t="s">
        <v>1402</v>
      </c>
      <c r="D352" s="331">
        <f>+Programska_aktivnost!D352+Sheet1!D352+Sheet2!D352</f>
        <v>0</v>
      </c>
      <c r="E352" s="320">
        <f>+Programska_aktivnost!E352+Sheet1!E352+Sheet2!E352</f>
        <v>0</v>
      </c>
      <c r="F352" s="331">
        <f>+Programska_aktivnost!F352+Sheet1!F352+Sheet2!F352</f>
        <v>0</v>
      </c>
      <c r="G352" s="320">
        <f>+Programska_aktivnost!G352+Sheet1!G352+Sheet2!G352</f>
        <v>0</v>
      </c>
      <c r="H352" s="332">
        <f>+Programska_aktivnost!H352+Sheet1!H352+Sheet2!H352</f>
        <v>0</v>
      </c>
      <c r="I352" s="333">
        <f>+Programska_aktivnost!I352+Sheet1!I352+Sheet2!I352</f>
        <v>0</v>
      </c>
      <c r="J352" s="331">
        <f>+Programska_aktivnost!J352+Sheet1!J352+Sheet2!J352</f>
        <v>0</v>
      </c>
      <c r="K352" s="320">
        <f>+Programska_aktivnost!K352+Sheet1!K352+Sheet2!K352</f>
        <v>0</v>
      </c>
      <c r="L352" s="331">
        <f>+Programska_aktivnost!L352+Sheet1!L352+Sheet2!L352</f>
        <v>0</v>
      </c>
      <c r="M352" s="320">
        <f>+Programska_aktivnost!M352+Sheet1!M352+Sheet2!M352</f>
        <v>0</v>
      </c>
      <c r="N352" s="331">
        <f t="shared" si="20"/>
        <v>0</v>
      </c>
      <c r="O352" s="320">
        <f t="shared" si="20"/>
        <v>0</v>
      </c>
      <c r="V352" s="16"/>
      <c r="W352" s="16"/>
      <c r="X352" s="16"/>
      <c r="Y352" s="236">
        <f t="shared" si="19"/>
        <v>0</v>
      </c>
    </row>
    <row r="353" spans="1:25" ht="33" hidden="1" customHeight="1">
      <c r="A353" s="278">
        <f t="shared" si="18"/>
        <v>306</v>
      </c>
      <c r="B353" s="246">
        <v>484200</v>
      </c>
      <c r="C353" s="279" t="s">
        <v>1403</v>
      </c>
      <c r="D353" s="331">
        <f>+Programska_aktivnost!D353+Sheet1!D353+Sheet2!D353</f>
        <v>0</v>
      </c>
      <c r="E353" s="320">
        <f>+Programska_aktivnost!E353+Sheet1!E353+Sheet2!E353</f>
        <v>0</v>
      </c>
      <c r="F353" s="331">
        <f>+Programska_aktivnost!F353+Sheet1!F353+Sheet2!F353</f>
        <v>0</v>
      </c>
      <c r="G353" s="320">
        <f>+Programska_aktivnost!G353+Sheet1!G353+Sheet2!G353</f>
        <v>0</v>
      </c>
      <c r="H353" s="332">
        <f>+Programska_aktivnost!H353+Sheet1!H353+Sheet2!H353</f>
        <v>0</v>
      </c>
      <c r="I353" s="333">
        <f>+Programska_aktivnost!I353+Sheet1!I353+Sheet2!I353</f>
        <v>0</v>
      </c>
      <c r="J353" s="331">
        <f>+Programska_aktivnost!J353+Sheet1!J353+Sheet2!J353</f>
        <v>0</v>
      </c>
      <c r="K353" s="320">
        <f>+Programska_aktivnost!K353+Sheet1!K353+Sheet2!K353</f>
        <v>0</v>
      </c>
      <c r="L353" s="331">
        <f>+Programska_aktivnost!L353+Sheet1!L353+Sheet2!L353</f>
        <v>0</v>
      </c>
      <c r="M353" s="320">
        <f>+Programska_aktivnost!M353+Sheet1!M353+Sheet2!M353</f>
        <v>0</v>
      </c>
      <c r="N353" s="331">
        <f t="shared" si="20"/>
        <v>0</v>
      </c>
      <c r="O353" s="320">
        <f t="shared" si="20"/>
        <v>0</v>
      </c>
      <c r="V353" s="16"/>
      <c r="W353" s="16"/>
      <c r="X353" s="16"/>
      <c r="Y353" s="236">
        <f t="shared" si="19"/>
        <v>0</v>
      </c>
    </row>
    <row r="354" spans="1:25" ht="38.25" hidden="1">
      <c r="A354" s="276">
        <f t="shared" si="18"/>
        <v>307</v>
      </c>
      <c r="B354" s="245">
        <v>485000</v>
      </c>
      <c r="C354" s="277" t="s">
        <v>1167</v>
      </c>
      <c r="D354" s="254">
        <f>+Programska_aktivnost!D354+Sheet1!D354+Sheet2!D354</f>
        <v>0</v>
      </c>
      <c r="E354" s="253">
        <f>+Programska_aktivnost!E354+Sheet1!E354+Sheet2!E354</f>
        <v>0</v>
      </c>
      <c r="F354" s="254">
        <f>+Programska_aktivnost!F354+Sheet1!F354+Sheet2!F354</f>
        <v>0</v>
      </c>
      <c r="G354" s="253">
        <f>+Programska_aktivnost!G354+Sheet1!G354+Sheet2!G354</f>
        <v>0</v>
      </c>
      <c r="H354" s="252">
        <f>+Programska_aktivnost!H354+Sheet1!H354+Sheet2!H354</f>
        <v>0</v>
      </c>
      <c r="I354" s="253">
        <f>+Programska_aktivnost!I354+Sheet1!I354+Sheet2!I354</f>
        <v>0</v>
      </c>
      <c r="J354" s="254">
        <f>+Programska_aktivnost!J354+Sheet1!J354+Sheet2!J354</f>
        <v>0</v>
      </c>
      <c r="K354" s="253">
        <f>+Programska_aktivnost!K354+Sheet1!K354+Sheet2!K354</f>
        <v>0</v>
      </c>
      <c r="L354" s="254">
        <f>+Programska_aktivnost!L354+Sheet1!L354+Sheet2!L354</f>
        <v>0</v>
      </c>
      <c r="M354" s="253">
        <f>+Programska_aktivnost!M354+Sheet1!M354+Sheet2!M354</f>
        <v>0</v>
      </c>
      <c r="N354" s="254">
        <f t="shared" si="20"/>
        <v>0</v>
      </c>
      <c r="O354" s="253">
        <f t="shared" si="20"/>
        <v>0</v>
      </c>
      <c r="V354" s="16"/>
      <c r="W354" s="16"/>
      <c r="X354" s="16"/>
      <c r="Y354" s="236">
        <f t="shared" si="19"/>
        <v>0</v>
      </c>
    </row>
    <row r="355" spans="1:25" ht="38.25" hidden="1">
      <c r="A355" s="278">
        <f t="shared" si="18"/>
        <v>308</v>
      </c>
      <c r="B355" s="246">
        <v>485100</v>
      </c>
      <c r="C355" s="279" t="s">
        <v>1475</v>
      </c>
      <c r="D355" s="331">
        <f>+Programska_aktivnost!D355+Sheet1!D355+Sheet2!D355</f>
        <v>0</v>
      </c>
      <c r="E355" s="320">
        <f>+Programska_aktivnost!E355+Sheet1!E355+Sheet2!E355</f>
        <v>0</v>
      </c>
      <c r="F355" s="331">
        <f>+Programska_aktivnost!F355+Sheet1!F355+Sheet2!F355</f>
        <v>0</v>
      </c>
      <c r="G355" s="320">
        <f>+Programska_aktivnost!G355+Sheet1!G355+Sheet2!G355</f>
        <v>0</v>
      </c>
      <c r="H355" s="332">
        <f>+Programska_aktivnost!H355+Sheet1!H355+Sheet2!H355</f>
        <v>0</v>
      </c>
      <c r="I355" s="333">
        <f>+Programska_aktivnost!I355+Sheet1!I355+Sheet2!I355</f>
        <v>0</v>
      </c>
      <c r="J355" s="331">
        <f>+Programska_aktivnost!J355+Sheet1!J355+Sheet2!J355</f>
        <v>0</v>
      </c>
      <c r="K355" s="320">
        <f>+Programska_aktivnost!K355+Sheet1!K355+Sheet2!K355</f>
        <v>0</v>
      </c>
      <c r="L355" s="331">
        <f>+Programska_aktivnost!L355+Sheet1!L355+Sheet2!L355</f>
        <v>0</v>
      </c>
      <c r="M355" s="320">
        <f>+Programska_aktivnost!M355+Sheet1!M355+Sheet2!M355</f>
        <v>0</v>
      </c>
      <c r="N355" s="331">
        <f t="shared" si="20"/>
        <v>0</v>
      </c>
      <c r="O355" s="320">
        <f t="shared" si="20"/>
        <v>0</v>
      </c>
      <c r="V355" s="16"/>
      <c r="W355" s="16"/>
      <c r="X355" s="16"/>
      <c r="Y355" s="236">
        <f t="shared" si="19"/>
        <v>0</v>
      </c>
    </row>
    <row r="356" spans="1:25" ht="51" hidden="1">
      <c r="A356" s="276">
        <f t="shared" si="18"/>
        <v>309</v>
      </c>
      <c r="B356" s="245">
        <v>489000</v>
      </c>
      <c r="C356" s="277" t="s">
        <v>1554</v>
      </c>
      <c r="D356" s="254">
        <f>+Programska_aktivnost!D356+Sheet1!D356+Sheet2!D356</f>
        <v>0</v>
      </c>
      <c r="E356" s="253">
        <f>+Programska_aktivnost!E356+Sheet1!E356+Sheet2!E356</f>
        <v>0</v>
      </c>
      <c r="F356" s="254">
        <f>+Programska_aktivnost!F356+Sheet1!F356+Sheet2!F356</f>
        <v>0</v>
      </c>
      <c r="G356" s="253">
        <f>+Programska_aktivnost!G356+Sheet1!G356+Sheet2!G356</f>
        <v>0</v>
      </c>
      <c r="H356" s="252">
        <f>+Programska_aktivnost!H356+Sheet1!H356+Sheet2!H356</f>
        <v>0</v>
      </c>
      <c r="I356" s="253">
        <f>+Programska_aktivnost!I356+Sheet1!I356+Sheet2!I356</f>
        <v>0</v>
      </c>
      <c r="J356" s="254">
        <f>+Programska_aktivnost!J356+Sheet1!J356+Sheet2!J356</f>
        <v>0</v>
      </c>
      <c r="K356" s="253">
        <f>+Programska_aktivnost!K356+Sheet1!K356+Sheet2!K356</f>
        <v>0</v>
      </c>
      <c r="L356" s="254">
        <f>+Programska_aktivnost!L356+Sheet1!L356+Sheet2!L356</f>
        <v>0</v>
      </c>
      <c r="M356" s="253">
        <f>+Programska_aktivnost!M356+Sheet1!M356+Sheet2!M356</f>
        <v>0</v>
      </c>
      <c r="N356" s="254">
        <f t="shared" si="20"/>
        <v>0</v>
      </c>
      <c r="O356" s="253">
        <f t="shared" si="20"/>
        <v>0</v>
      </c>
      <c r="V356" s="16"/>
      <c r="W356" s="16"/>
      <c r="X356" s="16"/>
      <c r="Y356" s="236">
        <f t="shared" si="19"/>
        <v>0</v>
      </c>
    </row>
    <row r="357" spans="1:25" ht="38.25" hidden="1">
      <c r="A357" s="278">
        <f t="shared" si="18"/>
        <v>310</v>
      </c>
      <c r="B357" s="246">
        <v>489100</v>
      </c>
      <c r="C357" s="279" t="s">
        <v>1314</v>
      </c>
      <c r="D357" s="331">
        <f>+Programska_aktivnost!D357+Sheet1!D357+Sheet2!D357</f>
        <v>0</v>
      </c>
      <c r="E357" s="320">
        <f>+Programska_aktivnost!E357+Sheet1!E357+Sheet2!E357</f>
        <v>0</v>
      </c>
      <c r="F357" s="331">
        <f>+Programska_aktivnost!F357+Sheet1!F357+Sheet2!F357</f>
        <v>0</v>
      </c>
      <c r="G357" s="320">
        <f>+Programska_aktivnost!G357+Sheet1!G357+Sheet2!G357</f>
        <v>0</v>
      </c>
      <c r="H357" s="332">
        <f>+Programska_aktivnost!H357+Sheet1!H357+Sheet2!H357</f>
        <v>0</v>
      </c>
      <c r="I357" s="333">
        <f>+Programska_aktivnost!I357+Sheet1!I357+Sheet2!I357</f>
        <v>0</v>
      </c>
      <c r="J357" s="331">
        <f>+Programska_aktivnost!J357+Sheet1!J357+Sheet2!J357</f>
        <v>0</v>
      </c>
      <c r="K357" s="320">
        <f>+Programska_aktivnost!K357+Sheet1!K357+Sheet2!K357</f>
        <v>0</v>
      </c>
      <c r="L357" s="331">
        <f>+Programska_aktivnost!L357+Sheet1!L357+Sheet2!L357</f>
        <v>0</v>
      </c>
      <c r="M357" s="320">
        <f>+Programska_aktivnost!M357+Sheet1!M357+Sheet2!M357</f>
        <v>0</v>
      </c>
      <c r="N357" s="331">
        <f t="shared" si="20"/>
        <v>0</v>
      </c>
      <c r="O357" s="320">
        <f t="shared" si="20"/>
        <v>0</v>
      </c>
      <c r="V357" s="16"/>
      <c r="W357" s="16"/>
      <c r="X357" s="16"/>
      <c r="Y357" s="236">
        <f t="shared" si="19"/>
        <v>0</v>
      </c>
    </row>
    <row r="358" spans="1:25" ht="38.25">
      <c r="A358" s="274">
        <f t="shared" si="18"/>
        <v>311</v>
      </c>
      <c r="B358" s="244">
        <v>500000</v>
      </c>
      <c r="C358" s="275" t="s">
        <v>1555</v>
      </c>
      <c r="D358" s="264">
        <f>+Programska_aktivnost!D358+Sheet1!D358+Sheet2!D358</f>
        <v>7695</v>
      </c>
      <c r="E358" s="263">
        <f>+Programska_aktivnost!E358+Sheet1!E358+Sheet2!E358</f>
        <v>7217</v>
      </c>
      <c r="F358" s="264">
        <f>+Programska_aktivnost!F358+Sheet1!F358+Sheet2!F358</f>
        <v>5606</v>
      </c>
      <c r="G358" s="263">
        <f>+Programska_aktivnost!G358+Sheet1!G358+Sheet2!G358</f>
        <v>528</v>
      </c>
      <c r="H358" s="251">
        <f>+Programska_aktivnost!H358+Sheet1!H358+Sheet2!H358</f>
        <v>2279</v>
      </c>
      <c r="I358" s="263">
        <f>+Programska_aktivnost!I358+Sheet1!I358+Sheet2!I358</f>
        <v>783</v>
      </c>
      <c r="J358" s="264">
        <f>+Programska_aktivnost!J358+Sheet1!J358+Sheet2!J358</f>
        <v>5</v>
      </c>
      <c r="K358" s="263">
        <f>+Programska_aktivnost!K358+Sheet1!K358+Sheet2!K358</f>
        <v>4</v>
      </c>
      <c r="L358" s="264">
        <f>+Programska_aktivnost!L358+Sheet1!L358+Sheet2!L358</f>
        <v>5</v>
      </c>
      <c r="M358" s="263">
        <f>+Programska_aktivnost!M358+Sheet1!M358+Sheet2!M358</f>
        <v>4</v>
      </c>
      <c r="N358" s="264">
        <f t="shared" si="20"/>
        <v>2289</v>
      </c>
      <c r="O358" s="263">
        <f t="shared" si="20"/>
        <v>791</v>
      </c>
      <c r="V358" s="16"/>
      <c r="W358" s="16"/>
      <c r="X358" s="16"/>
      <c r="Y358" s="236">
        <f t="shared" si="19"/>
        <v>27206</v>
      </c>
    </row>
    <row r="359" spans="1:25" ht="33" customHeight="1">
      <c r="A359" s="276">
        <f t="shared" si="18"/>
        <v>312</v>
      </c>
      <c r="B359" s="245">
        <v>510000</v>
      </c>
      <c r="C359" s="277" t="s">
        <v>1556</v>
      </c>
      <c r="D359" s="254">
        <f>+Programska_aktivnost!D359+Sheet1!D359+Sheet2!D359</f>
        <v>7695</v>
      </c>
      <c r="E359" s="253">
        <f>+Programska_aktivnost!E359+Sheet1!E359+Sheet2!E359</f>
        <v>7217</v>
      </c>
      <c r="F359" s="254">
        <f>+Programska_aktivnost!F359+Sheet1!F359+Sheet2!F359</f>
        <v>5606</v>
      </c>
      <c r="G359" s="253">
        <f>+Programska_aktivnost!G359+Sheet1!G359+Sheet2!G359</f>
        <v>528</v>
      </c>
      <c r="H359" s="252">
        <f>+Programska_aktivnost!H359+Sheet1!H359+Sheet2!H359</f>
        <v>2279</v>
      </c>
      <c r="I359" s="253">
        <f>+Programska_aktivnost!I359+Sheet1!I359+Sheet2!I359</f>
        <v>783</v>
      </c>
      <c r="J359" s="254">
        <f>+Programska_aktivnost!J359+Sheet1!J359+Sheet2!J359</f>
        <v>5</v>
      </c>
      <c r="K359" s="253">
        <f>+Programska_aktivnost!K359+Sheet1!K359+Sheet2!K359</f>
        <v>4</v>
      </c>
      <c r="L359" s="254">
        <f>+Programska_aktivnost!L359+Sheet1!L359+Sheet2!L359</f>
        <v>5</v>
      </c>
      <c r="M359" s="253">
        <f>+Programska_aktivnost!M359+Sheet1!M359+Sheet2!M359</f>
        <v>4</v>
      </c>
      <c r="N359" s="254">
        <f t="shared" si="20"/>
        <v>2289</v>
      </c>
      <c r="O359" s="253">
        <f t="shared" si="20"/>
        <v>791</v>
      </c>
      <c r="V359" s="16"/>
      <c r="W359" s="16"/>
      <c r="X359" s="16"/>
      <c r="Y359" s="236">
        <f t="shared" si="19"/>
        <v>27206</v>
      </c>
    </row>
    <row r="360" spans="1:25" ht="33" customHeight="1">
      <c r="A360" s="276">
        <f t="shared" si="18"/>
        <v>313</v>
      </c>
      <c r="B360" s="245">
        <v>511000</v>
      </c>
      <c r="C360" s="277" t="s">
        <v>1557</v>
      </c>
      <c r="D360" s="254">
        <f>+Programska_aktivnost!D360+Sheet1!D360+Sheet2!D360</f>
        <v>5163</v>
      </c>
      <c r="E360" s="253">
        <f>+Programska_aktivnost!E360+Sheet1!E360+Sheet2!E360</f>
        <v>3201</v>
      </c>
      <c r="F360" s="254">
        <f>+Programska_aktivnost!F360+Sheet1!F360+Sheet2!F360</f>
        <v>5479</v>
      </c>
      <c r="G360" s="253">
        <f>+Programska_aktivnost!G360+Sheet1!G360+Sheet2!G360</f>
        <v>0</v>
      </c>
      <c r="H360" s="252">
        <f>+Programska_aktivnost!H360+Sheet1!H360+Sheet2!H360</f>
        <v>1029</v>
      </c>
      <c r="I360" s="253">
        <f>+Programska_aktivnost!I360+Sheet1!I360+Sheet2!I360</f>
        <v>2</v>
      </c>
      <c r="J360" s="254">
        <f>+Programska_aktivnost!J360+Sheet1!J360+Sheet2!J360</f>
        <v>1</v>
      </c>
      <c r="K360" s="253">
        <f>+Programska_aktivnost!K360+Sheet1!K360+Sheet2!K360</f>
        <v>2</v>
      </c>
      <c r="L360" s="254">
        <f>+Programska_aktivnost!L360+Sheet1!L360+Sheet2!L360</f>
        <v>1</v>
      </c>
      <c r="M360" s="253">
        <f>+Programska_aktivnost!M360+Sheet1!M360+Sheet2!M360</f>
        <v>2</v>
      </c>
      <c r="N360" s="254">
        <f t="shared" si="20"/>
        <v>1031</v>
      </c>
      <c r="O360" s="253">
        <f t="shared" si="20"/>
        <v>6</v>
      </c>
      <c r="V360" s="16"/>
      <c r="W360" s="16"/>
      <c r="X360" s="16"/>
      <c r="Y360" s="236">
        <f t="shared" si="19"/>
        <v>15917</v>
      </c>
    </row>
    <row r="361" spans="1:25" ht="33" hidden="1" customHeight="1">
      <c r="A361" s="278">
        <f t="shared" si="18"/>
        <v>314</v>
      </c>
      <c r="B361" s="246">
        <v>511100</v>
      </c>
      <c r="C361" s="279" t="s">
        <v>1404</v>
      </c>
      <c r="D361" s="331">
        <f>+Programska_aktivnost!D361+Sheet1!D361+Sheet2!D361</f>
        <v>0</v>
      </c>
      <c r="E361" s="320">
        <f>+Programska_aktivnost!E361+Sheet1!E361+Sheet2!E361</f>
        <v>0</v>
      </c>
      <c r="F361" s="331">
        <f>+Programska_aktivnost!F361+Sheet1!F361+Sheet2!F361</f>
        <v>0</v>
      </c>
      <c r="G361" s="320">
        <f>+Programska_aktivnost!G361+Sheet1!G361+Sheet2!G361</f>
        <v>0</v>
      </c>
      <c r="H361" s="332">
        <f>+Programska_aktivnost!H361+Sheet1!H361+Sheet2!H361</f>
        <v>0</v>
      </c>
      <c r="I361" s="333">
        <f>+Programska_aktivnost!I361+Sheet1!I361+Sheet2!I361</f>
        <v>0</v>
      </c>
      <c r="J361" s="331">
        <f>+Programska_aktivnost!J361+Sheet1!J361+Sheet2!J361</f>
        <v>0</v>
      </c>
      <c r="K361" s="320">
        <f>+Programska_aktivnost!K361+Sheet1!K361+Sheet2!K361</f>
        <v>0</v>
      </c>
      <c r="L361" s="331">
        <f>+Programska_aktivnost!L361+Sheet1!L361+Sheet2!L361</f>
        <v>0</v>
      </c>
      <c r="M361" s="320">
        <f>+Programska_aktivnost!M361+Sheet1!M361+Sheet2!M361</f>
        <v>0</v>
      </c>
      <c r="N361" s="331">
        <f t="shared" si="20"/>
        <v>0</v>
      </c>
      <c r="O361" s="320">
        <f t="shared" si="20"/>
        <v>0</v>
      </c>
      <c r="V361" s="16"/>
      <c r="W361" s="16"/>
      <c r="X361" s="16"/>
      <c r="Y361" s="236">
        <f t="shared" si="19"/>
        <v>0</v>
      </c>
    </row>
    <row r="362" spans="1:25" ht="33" customHeight="1">
      <c r="A362" s="278">
        <f t="shared" si="18"/>
        <v>315</v>
      </c>
      <c r="B362" s="246">
        <v>511200</v>
      </c>
      <c r="C362" s="279" t="s">
        <v>1405</v>
      </c>
      <c r="D362" s="331">
        <f>+Programska_aktivnost!D362+Sheet1!D362+Sheet2!D362</f>
        <v>0</v>
      </c>
      <c r="E362" s="320">
        <f>+Programska_aktivnost!E362+Sheet1!E362+Sheet2!E362</f>
        <v>0</v>
      </c>
      <c r="F362" s="331">
        <f>+Programska_aktivnost!F362+Sheet1!F362+Sheet2!F362</f>
        <v>0</v>
      </c>
      <c r="G362" s="320">
        <f>+Programska_aktivnost!G362+Sheet1!G362+Sheet2!G362</f>
        <v>0</v>
      </c>
      <c r="H362" s="332">
        <f>+Programska_aktivnost!H362+Sheet1!H362+Sheet2!H362</f>
        <v>2</v>
      </c>
      <c r="I362" s="333">
        <f>+Programska_aktivnost!I362+Sheet1!I362+Sheet2!I362</f>
        <v>0</v>
      </c>
      <c r="J362" s="331">
        <f>+Programska_aktivnost!J362+Sheet1!J362+Sheet2!J362</f>
        <v>0</v>
      </c>
      <c r="K362" s="320">
        <f>+Programska_aktivnost!K362+Sheet1!K362+Sheet2!K362</f>
        <v>0</v>
      </c>
      <c r="L362" s="331">
        <f>+Programska_aktivnost!L362+Sheet1!L362+Sheet2!L362</f>
        <v>0</v>
      </c>
      <c r="M362" s="320">
        <f>+Programska_aktivnost!M362+Sheet1!M362+Sheet2!M362</f>
        <v>0</v>
      </c>
      <c r="N362" s="331">
        <f t="shared" si="20"/>
        <v>2</v>
      </c>
      <c r="O362" s="320">
        <f t="shared" si="20"/>
        <v>0</v>
      </c>
      <c r="V362" s="16"/>
      <c r="W362" s="16"/>
      <c r="X362" s="16"/>
      <c r="Y362" s="236">
        <f t="shared" si="19"/>
        <v>4</v>
      </c>
    </row>
    <row r="363" spans="1:25" ht="33" customHeight="1">
      <c r="A363" s="278">
        <f t="shared" si="18"/>
        <v>316</v>
      </c>
      <c r="B363" s="246">
        <v>511300</v>
      </c>
      <c r="C363" s="279" t="s">
        <v>1406</v>
      </c>
      <c r="D363" s="331">
        <f>+Programska_aktivnost!D363+Sheet1!D363+Sheet2!D363</f>
        <v>1226</v>
      </c>
      <c r="E363" s="320">
        <f>+Programska_aktivnost!E363+Sheet1!E363+Sheet2!E363</f>
        <v>2850</v>
      </c>
      <c r="F363" s="331">
        <f>+Programska_aktivnost!F363+Sheet1!F363+Sheet2!F363</f>
        <v>0</v>
      </c>
      <c r="G363" s="320">
        <f>+Programska_aktivnost!G363+Sheet1!G363+Sheet2!G363</f>
        <v>0</v>
      </c>
      <c r="H363" s="332">
        <f>+Programska_aktivnost!H363+Sheet1!H363+Sheet2!H363</f>
        <v>401</v>
      </c>
      <c r="I363" s="333">
        <f>+Programska_aktivnost!I363+Sheet1!I363+Sheet2!I363</f>
        <v>1</v>
      </c>
      <c r="J363" s="331">
        <f>+Programska_aktivnost!J363+Sheet1!J363+Sheet2!J363</f>
        <v>1</v>
      </c>
      <c r="K363" s="320">
        <f>+Programska_aktivnost!K363+Sheet1!K363+Sheet2!K363</f>
        <v>1</v>
      </c>
      <c r="L363" s="331">
        <f>+Programska_aktivnost!L363+Sheet1!L363+Sheet2!L363</f>
        <v>1</v>
      </c>
      <c r="M363" s="320">
        <f>+Programska_aktivnost!M363+Sheet1!M363+Sheet2!M363</f>
        <v>1</v>
      </c>
      <c r="N363" s="331">
        <f t="shared" si="20"/>
        <v>403</v>
      </c>
      <c r="O363" s="320">
        <f t="shared" si="20"/>
        <v>3</v>
      </c>
      <c r="V363" s="16"/>
      <c r="W363" s="16"/>
      <c r="X363" s="16"/>
      <c r="Y363" s="236">
        <f t="shared" si="19"/>
        <v>4888</v>
      </c>
    </row>
    <row r="364" spans="1:25" ht="33" customHeight="1">
      <c r="A364" s="278">
        <f t="shared" si="18"/>
        <v>317</v>
      </c>
      <c r="B364" s="246">
        <v>511400</v>
      </c>
      <c r="C364" s="279" t="s">
        <v>1407</v>
      </c>
      <c r="D364" s="331">
        <f>+Programska_aktivnost!D364+Sheet1!D364+Sheet2!D364</f>
        <v>3937</v>
      </c>
      <c r="E364" s="320">
        <f>+Programska_aktivnost!E364+Sheet1!E364+Sheet2!E364</f>
        <v>351</v>
      </c>
      <c r="F364" s="331">
        <f>+Programska_aktivnost!F364+Sheet1!F364+Sheet2!F364</f>
        <v>5479</v>
      </c>
      <c r="G364" s="320">
        <f>+Programska_aktivnost!G364+Sheet1!G364+Sheet2!G364</f>
        <v>0</v>
      </c>
      <c r="H364" s="332">
        <f>+Programska_aktivnost!H364+Sheet1!H364+Sheet2!H364</f>
        <v>626</v>
      </c>
      <c r="I364" s="333">
        <f>+Programska_aktivnost!I364+Sheet1!I364+Sheet2!I364</f>
        <v>1</v>
      </c>
      <c r="J364" s="331">
        <f>+Programska_aktivnost!J364+Sheet1!J364+Sheet2!J364</f>
        <v>0</v>
      </c>
      <c r="K364" s="320">
        <f>+Programska_aktivnost!K364+Sheet1!K364+Sheet2!K364</f>
        <v>1</v>
      </c>
      <c r="L364" s="331">
        <f>+Programska_aktivnost!L364+Sheet1!L364+Sheet2!L364</f>
        <v>0</v>
      </c>
      <c r="M364" s="320">
        <f>+Programska_aktivnost!M364+Sheet1!M364+Sheet2!M364</f>
        <v>1</v>
      </c>
      <c r="N364" s="331">
        <f t="shared" si="20"/>
        <v>626</v>
      </c>
      <c r="O364" s="320">
        <f t="shared" si="20"/>
        <v>3</v>
      </c>
      <c r="V364" s="16"/>
      <c r="W364" s="16"/>
      <c r="X364" s="16"/>
      <c r="Y364" s="236">
        <f t="shared" si="19"/>
        <v>11025</v>
      </c>
    </row>
    <row r="365" spans="1:25" ht="33" customHeight="1">
      <c r="A365" s="276">
        <f t="shared" si="18"/>
        <v>318</v>
      </c>
      <c r="B365" s="245">
        <v>512000</v>
      </c>
      <c r="C365" s="277" t="s">
        <v>1558</v>
      </c>
      <c r="D365" s="254">
        <f>+Programska_aktivnost!D365+Sheet1!D365+Sheet2!D365</f>
        <v>2528</v>
      </c>
      <c r="E365" s="253">
        <f>+Programska_aktivnost!E365+Sheet1!E365+Sheet2!E365</f>
        <v>4016</v>
      </c>
      <c r="F365" s="254">
        <f>+Programska_aktivnost!F365+Sheet1!F365+Sheet2!F365</f>
        <v>122</v>
      </c>
      <c r="G365" s="253">
        <f>+Programska_aktivnost!G365+Sheet1!G365+Sheet2!G365</f>
        <v>526</v>
      </c>
      <c r="H365" s="252">
        <f>+Programska_aktivnost!H365+Sheet1!H365+Sheet2!H365</f>
        <v>1215</v>
      </c>
      <c r="I365" s="253">
        <f>+Programska_aktivnost!I365+Sheet1!I365+Sheet2!I365</f>
        <v>781</v>
      </c>
      <c r="J365" s="254">
        <f>+Programska_aktivnost!J365+Sheet1!J365+Sheet2!J365</f>
        <v>3</v>
      </c>
      <c r="K365" s="253">
        <f>+Programska_aktivnost!K365+Sheet1!K365+Sheet2!K365</f>
        <v>2</v>
      </c>
      <c r="L365" s="254">
        <f>+Programska_aktivnost!L365+Sheet1!L365+Sheet2!L365</f>
        <v>3</v>
      </c>
      <c r="M365" s="253">
        <f>+Programska_aktivnost!M365+Sheet1!M365+Sheet2!M365</f>
        <v>2</v>
      </c>
      <c r="N365" s="254">
        <f t="shared" si="20"/>
        <v>1221</v>
      </c>
      <c r="O365" s="253">
        <f t="shared" si="20"/>
        <v>785</v>
      </c>
      <c r="V365" s="16"/>
      <c r="W365" s="16"/>
      <c r="X365" s="16"/>
      <c r="Y365" s="236">
        <f t="shared" si="19"/>
        <v>11204</v>
      </c>
    </row>
    <row r="366" spans="1:25" ht="33" hidden="1" customHeight="1">
      <c r="A366" s="278">
        <f t="shared" si="18"/>
        <v>319</v>
      </c>
      <c r="B366" s="246">
        <v>512100</v>
      </c>
      <c r="C366" s="279" t="s">
        <v>1187</v>
      </c>
      <c r="D366" s="331">
        <f>+Programska_aktivnost!D366+Sheet1!D366+Sheet2!D366</f>
        <v>0</v>
      </c>
      <c r="E366" s="320">
        <f>+Programska_aktivnost!E366+Sheet1!E366+Sheet2!E366</f>
        <v>0</v>
      </c>
      <c r="F366" s="331">
        <f>+Programska_aktivnost!F366+Sheet1!F366+Sheet2!F366</f>
        <v>0</v>
      </c>
      <c r="G366" s="320">
        <f>+Programska_aktivnost!G366+Sheet1!G366+Sheet2!G366</f>
        <v>0</v>
      </c>
      <c r="H366" s="332">
        <f>+Programska_aktivnost!H366+Sheet1!H366+Sheet2!H366</f>
        <v>0</v>
      </c>
      <c r="I366" s="333">
        <f>+Programska_aktivnost!I366+Sheet1!I366+Sheet2!I366</f>
        <v>0</v>
      </c>
      <c r="J366" s="331">
        <f>+Programska_aktivnost!J366+Sheet1!J366+Sheet2!J366</f>
        <v>0</v>
      </c>
      <c r="K366" s="320">
        <f>+Programska_aktivnost!K366+Sheet1!K366+Sheet2!K366</f>
        <v>0</v>
      </c>
      <c r="L366" s="331">
        <f>+Programska_aktivnost!L366+Sheet1!L366+Sheet2!L366</f>
        <v>0</v>
      </c>
      <c r="M366" s="320">
        <f>+Programska_aktivnost!M366+Sheet1!M366+Sheet2!M366</f>
        <v>0</v>
      </c>
      <c r="N366" s="331">
        <f t="shared" si="20"/>
        <v>0</v>
      </c>
      <c r="O366" s="320">
        <f t="shared" si="20"/>
        <v>0</v>
      </c>
      <c r="V366" s="16"/>
      <c r="W366" s="16"/>
      <c r="X366" s="16"/>
      <c r="Y366" s="236">
        <f t="shared" si="19"/>
        <v>0</v>
      </c>
    </row>
    <row r="367" spans="1:25" ht="33" customHeight="1">
      <c r="A367" s="278">
        <f t="shared" si="18"/>
        <v>320</v>
      </c>
      <c r="B367" s="246">
        <v>512200</v>
      </c>
      <c r="C367" s="279" t="s">
        <v>1188</v>
      </c>
      <c r="D367" s="331">
        <f>+Programska_aktivnost!D367+Sheet1!D367+Sheet2!D367</f>
        <v>110</v>
      </c>
      <c r="E367" s="320">
        <f>+Programska_aktivnost!E367+Sheet1!E367+Sheet2!E367</f>
        <v>49</v>
      </c>
      <c r="F367" s="331">
        <f>+Programska_aktivnost!F367+Sheet1!F367+Sheet2!F367</f>
        <v>117</v>
      </c>
      <c r="G367" s="320">
        <f>+Programska_aktivnost!G367+Sheet1!G367+Sheet2!G367</f>
        <v>287</v>
      </c>
      <c r="H367" s="332">
        <f>+Programska_aktivnost!H367+Sheet1!H367+Sheet2!H367</f>
        <v>165</v>
      </c>
      <c r="I367" s="333">
        <f>+Programska_aktivnost!I367+Sheet1!I367+Sheet2!I367</f>
        <v>729</v>
      </c>
      <c r="J367" s="331">
        <f>+Programska_aktivnost!J367+Sheet1!J367+Sheet2!J367</f>
        <v>1</v>
      </c>
      <c r="K367" s="320">
        <f>+Programska_aktivnost!K367+Sheet1!K367+Sheet2!K367</f>
        <v>1</v>
      </c>
      <c r="L367" s="331">
        <f>+Programska_aktivnost!L367+Sheet1!L367+Sheet2!L367</f>
        <v>1</v>
      </c>
      <c r="M367" s="320">
        <f>+Programska_aktivnost!M367+Sheet1!M367+Sheet2!M367</f>
        <v>1</v>
      </c>
      <c r="N367" s="331">
        <f t="shared" si="20"/>
        <v>167</v>
      </c>
      <c r="O367" s="320">
        <f t="shared" si="20"/>
        <v>731</v>
      </c>
      <c r="V367" s="16"/>
      <c r="W367" s="16"/>
      <c r="X367" s="16"/>
      <c r="Y367" s="236">
        <f t="shared" si="19"/>
        <v>2359</v>
      </c>
    </row>
    <row r="368" spans="1:25" ht="33" hidden="1" customHeight="1">
      <c r="A368" s="278">
        <f t="shared" si="18"/>
        <v>321</v>
      </c>
      <c r="B368" s="246">
        <v>512300</v>
      </c>
      <c r="C368" s="279" t="s">
        <v>1189</v>
      </c>
      <c r="D368" s="331">
        <f>+Programska_aktivnost!D368+Sheet1!D368+Sheet2!D368</f>
        <v>0</v>
      </c>
      <c r="E368" s="320">
        <f>+Programska_aktivnost!E368+Sheet1!E368+Sheet2!E368</f>
        <v>0</v>
      </c>
      <c r="F368" s="331">
        <f>+Programska_aktivnost!F368+Sheet1!F368+Sheet2!F368</f>
        <v>0</v>
      </c>
      <c r="G368" s="320">
        <f>+Programska_aktivnost!G368+Sheet1!G368+Sheet2!G368</f>
        <v>0</v>
      </c>
      <c r="H368" s="332">
        <f>+Programska_aktivnost!H368+Sheet1!H368+Sheet2!H368</f>
        <v>0</v>
      </c>
      <c r="I368" s="333">
        <f>+Programska_aktivnost!I368+Sheet1!I368+Sheet2!I368</f>
        <v>0</v>
      </c>
      <c r="J368" s="331">
        <f>+Programska_aktivnost!J368+Sheet1!J368+Sheet2!J368</f>
        <v>0</v>
      </c>
      <c r="K368" s="320">
        <f>+Programska_aktivnost!K368+Sheet1!K368+Sheet2!K368</f>
        <v>0</v>
      </c>
      <c r="L368" s="331">
        <f>+Programska_aktivnost!L368+Sheet1!L368+Sheet2!L368</f>
        <v>0</v>
      </c>
      <c r="M368" s="320">
        <f>+Programska_aktivnost!M368+Sheet1!M368+Sheet2!M368</f>
        <v>0</v>
      </c>
      <c r="N368" s="331">
        <f t="shared" si="20"/>
        <v>0</v>
      </c>
      <c r="O368" s="320">
        <f t="shared" si="20"/>
        <v>0</v>
      </c>
      <c r="V368" s="16"/>
      <c r="W368" s="16"/>
      <c r="X368" s="16"/>
      <c r="Y368" s="236">
        <f t="shared" si="19"/>
        <v>0</v>
      </c>
    </row>
    <row r="369" spans="1:25" ht="33" hidden="1" customHeight="1">
      <c r="A369" s="278">
        <f t="shared" si="18"/>
        <v>322</v>
      </c>
      <c r="B369" s="246">
        <v>512400</v>
      </c>
      <c r="C369" s="279" t="s">
        <v>1190</v>
      </c>
      <c r="D369" s="331">
        <f>+Programska_aktivnost!D369+Sheet1!D369+Sheet2!D369</f>
        <v>0</v>
      </c>
      <c r="E369" s="320">
        <f>+Programska_aktivnost!E369+Sheet1!E369+Sheet2!E369</f>
        <v>0</v>
      </c>
      <c r="F369" s="331">
        <f>+Programska_aktivnost!F369+Sheet1!F369+Sheet2!F369</f>
        <v>0</v>
      </c>
      <c r="G369" s="320">
        <f>+Programska_aktivnost!G369+Sheet1!G369+Sheet2!G369</f>
        <v>0</v>
      </c>
      <c r="H369" s="332">
        <f>+Programska_aktivnost!H369+Sheet1!H369+Sheet2!H369</f>
        <v>0</v>
      </c>
      <c r="I369" s="333">
        <f>+Programska_aktivnost!I369+Sheet1!I369+Sheet2!I369</f>
        <v>0</v>
      </c>
      <c r="J369" s="331">
        <f>+Programska_aktivnost!J369+Sheet1!J369+Sheet2!J369</f>
        <v>0</v>
      </c>
      <c r="K369" s="320">
        <f>+Programska_aktivnost!K369+Sheet1!K369+Sheet2!K369</f>
        <v>0</v>
      </c>
      <c r="L369" s="331">
        <f>+Programska_aktivnost!L369+Sheet1!L369+Sheet2!L369</f>
        <v>0</v>
      </c>
      <c r="M369" s="320">
        <f>+Programska_aktivnost!M369+Sheet1!M369+Sheet2!M369</f>
        <v>0</v>
      </c>
      <c r="N369" s="331">
        <f t="shared" si="20"/>
        <v>0</v>
      </c>
      <c r="O369" s="320">
        <f t="shared" si="20"/>
        <v>0</v>
      </c>
      <c r="V369" s="16"/>
      <c r="W369" s="16"/>
      <c r="X369" s="16"/>
      <c r="Y369" s="236">
        <f t="shared" si="19"/>
        <v>0</v>
      </c>
    </row>
    <row r="370" spans="1:25" ht="33" hidden="1" customHeight="1">
      <c r="A370" s="278">
        <f t="shared" si="18"/>
        <v>323</v>
      </c>
      <c r="B370" s="246">
        <v>512500</v>
      </c>
      <c r="C370" s="279" t="s">
        <v>1191</v>
      </c>
      <c r="D370" s="331">
        <f>+Programska_aktivnost!D370+Sheet1!D370+Sheet2!D370</f>
        <v>0</v>
      </c>
      <c r="E370" s="320">
        <f>+Programska_aktivnost!E370+Sheet1!E370+Sheet2!E370</f>
        <v>0</v>
      </c>
      <c r="F370" s="331">
        <f>+Programska_aktivnost!F370+Sheet1!F370+Sheet2!F370</f>
        <v>0</v>
      </c>
      <c r="G370" s="320">
        <f>+Programska_aktivnost!G370+Sheet1!G370+Sheet2!G370</f>
        <v>0</v>
      </c>
      <c r="H370" s="332">
        <f>+Programska_aktivnost!H370+Sheet1!H370+Sheet2!H370</f>
        <v>0</v>
      </c>
      <c r="I370" s="333">
        <f>+Programska_aktivnost!I370+Sheet1!I370+Sheet2!I370</f>
        <v>0</v>
      </c>
      <c r="J370" s="331">
        <f>+Programska_aktivnost!J370+Sheet1!J370+Sheet2!J370</f>
        <v>0</v>
      </c>
      <c r="K370" s="320">
        <f>+Programska_aktivnost!K370+Sheet1!K370+Sheet2!K370</f>
        <v>0</v>
      </c>
      <c r="L370" s="331">
        <f>+Programska_aktivnost!L370+Sheet1!L370+Sheet2!L370</f>
        <v>0</v>
      </c>
      <c r="M370" s="320">
        <f>+Programska_aktivnost!M370+Sheet1!M370+Sheet2!M370</f>
        <v>0</v>
      </c>
      <c r="N370" s="331">
        <f t="shared" si="20"/>
        <v>0</v>
      </c>
      <c r="O370" s="320">
        <f t="shared" si="20"/>
        <v>0</v>
      </c>
      <c r="V370" s="16"/>
      <c r="W370" s="16"/>
      <c r="X370" s="16"/>
      <c r="Y370" s="236">
        <f t="shared" si="19"/>
        <v>0</v>
      </c>
    </row>
    <row r="371" spans="1:25" ht="33" customHeight="1">
      <c r="A371" s="278">
        <f t="shared" si="18"/>
        <v>324</v>
      </c>
      <c r="B371" s="246">
        <v>512600</v>
      </c>
      <c r="C371" s="279" t="s">
        <v>556</v>
      </c>
      <c r="D371" s="331">
        <f>+Programska_aktivnost!D371+Sheet1!D371+Sheet2!D371</f>
        <v>29</v>
      </c>
      <c r="E371" s="320">
        <f>+Programska_aktivnost!E371+Sheet1!E371+Sheet2!E371</f>
        <v>0</v>
      </c>
      <c r="F371" s="331">
        <f>+Programska_aktivnost!F371+Sheet1!F371+Sheet2!F371</f>
        <v>0</v>
      </c>
      <c r="G371" s="320">
        <f>+Programska_aktivnost!G371+Sheet1!G371+Sheet2!G371</f>
        <v>239</v>
      </c>
      <c r="H371" s="332">
        <f>+Programska_aktivnost!H371+Sheet1!H371+Sheet2!H371</f>
        <v>10</v>
      </c>
      <c r="I371" s="333">
        <f>+Programska_aktivnost!I371+Sheet1!I371+Sheet2!I371</f>
        <v>52</v>
      </c>
      <c r="J371" s="331">
        <f>+Programska_aktivnost!J371+Sheet1!J371+Sheet2!J371</f>
        <v>1</v>
      </c>
      <c r="K371" s="320">
        <f>+Programska_aktivnost!K371+Sheet1!K371+Sheet2!K371</f>
        <v>1</v>
      </c>
      <c r="L371" s="331">
        <f>+Programska_aktivnost!L371+Sheet1!L371+Sheet2!L371</f>
        <v>1</v>
      </c>
      <c r="M371" s="320">
        <f>+Programska_aktivnost!M371+Sheet1!M371+Sheet2!M371</f>
        <v>1</v>
      </c>
      <c r="N371" s="331">
        <f t="shared" si="20"/>
        <v>12</v>
      </c>
      <c r="O371" s="320">
        <f t="shared" si="20"/>
        <v>54</v>
      </c>
      <c r="V371" s="16"/>
      <c r="W371" s="16"/>
      <c r="X371" s="16"/>
      <c r="Y371" s="236">
        <f t="shared" si="19"/>
        <v>400</v>
      </c>
    </row>
    <row r="372" spans="1:25" ht="33" hidden="1" customHeight="1">
      <c r="A372" s="278">
        <f t="shared" si="18"/>
        <v>325</v>
      </c>
      <c r="B372" s="246">
        <v>512700</v>
      </c>
      <c r="C372" s="279" t="s">
        <v>1192</v>
      </c>
      <c r="D372" s="331">
        <f>+Programska_aktivnost!D372+Sheet1!D372+Sheet2!D372</f>
        <v>0</v>
      </c>
      <c r="E372" s="320">
        <f>+Programska_aktivnost!E372+Sheet1!E372+Sheet2!E372</f>
        <v>0</v>
      </c>
      <c r="F372" s="331">
        <f>+Programska_aktivnost!F372+Sheet1!F372+Sheet2!F372</f>
        <v>0</v>
      </c>
      <c r="G372" s="320">
        <f>+Programska_aktivnost!G372+Sheet1!G372+Sheet2!G372</f>
        <v>0</v>
      </c>
      <c r="H372" s="332">
        <f>+Programska_aktivnost!H372+Sheet1!H372+Sheet2!H372</f>
        <v>0</v>
      </c>
      <c r="I372" s="333">
        <f>+Programska_aktivnost!I372+Sheet1!I372+Sheet2!I372</f>
        <v>0</v>
      </c>
      <c r="J372" s="331">
        <f>+Programska_aktivnost!J372+Sheet1!J372+Sheet2!J372</f>
        <v>0</v>
      </c>
      <c r="K372" s="320">
        <f>+Programska_aktivnost!K372+Sheet1!K372+Sheet2!K372</f>
        <v>0</v>
      </c>
      <c r="L372" s="331">
        <f>+Programska_aktivnost!L372+Sheet1!L372+Sheet2!L372</f>
        <v>0</v>
      </c>
      <c r="M372" s="320">
        <f>+Programska_aktivnost!M372+Sheet1!M372+Sheet2!M372</f>
        <v>0</v>
      </c>
      <c r="N372" s="331">
        <f t="shared" si="20"/>
        <v>0</v>
      </c>
      <c r="O372" s="320">
        <f t="shared" si="20"/>
        <v>0</v>
      </c>
      <c r="V372" s="16"/>
      <c r="W372" s="16"/>
      <c r="X372" s="16"/>
      <c r="Y372" s="236">
        <f t="shared" si="19"/>
        <v>0</v>
      </c>
    </row>
    <row r="373" spans="1:25" ht="33" hidden="1" customHeight="1">
      <c r="A373" s="278">
        <f t="shared" si="18"/>
        <v>326</v>
      </c>
      <c r="B373" s="246">
        <v>512800</v>
      </c>
      <c r="C373" s="279" t="s">
        <v>1193</v>
      </c>
      <c r="D373" s="331">
        <f>+Programska_aktivnost!D373+Sheet1!D373+Sheet2!D373</f>
        <v>0</v>
      </c>
      <c r="E373" s="320">
        <f>+Programska_aktivnost!E373+Sheet1!E373+Sheet2!E373</f>
        <v>0</v>
      </c>
      <c r="F373" s="331">
        <f>+Programska_aktivnost!F373+Sheet1!F373+Sheet2!F373</f>
        <v>0</v>
      </c>
      <c r="G373" s="320">
        <f>+Programska_aktivnost!G373+Sheet1!G373+Sheet2!G373</f>
        <v>0</v>
      </c>
      <c r="H373" s="332">
        <f>+Programska_aktivnost!H373+Sheet1!H373+Sheet2!H373</f>
        <v>0</v>
      </c>
      <c r="I373" s="333">
        <f>+Programska_aktivnost!I373+Sheet1!I373+Sheet2!I373</f>
        <v>0</v>
      </c>
      <c r="J373" s="331">
        <f>+Programska_aktivnost!J373+Sheet1!J373+Sheet2!J373</f>
        <v>0</v>
      </c>
      <c r="K373" s="320">
        <f>+Programska_aktivnost!K373+Sheet1!K373+Sheet2!K373</f>
        <v>0</v>
      </c>
      <c r="L373" s="331">
        <f>+Programska_aktivnost!L373+Sheet1!L373+Sheet2!L373</f>
        <v>0</v>
      </c>
      <c r="M373" s="320">
        <f>+Programska_aktivnost!M373+Sheet1!M373+Sheet2!M373</f>
        <v>0</v>
      </c>
      <c r="N373" s="331">
        <f t="shared" si="20"/>
        <v>0</v>
      </c>
      <c r="O373" s="320">
        <f t="shared" si="20"/>
        <v>0</v>
      </c>
      <c r="V373" s="16"/>
      <c r="W373" s="16"/>
      <c r="X373" s="16"/>
      <c r="Y373" s="236">
        <f t="shared" si="19"/>
        <v>0</v>
      </c>
    </row>
    <row r="374" spans="1:25" ht="33" customHeight="1">
      <c r="A374" s="278">
        <f t="shared" si="18"/>
        <v>327</v>
      </c>
      <c r="B374" s="246">
        <v>512900</v>
      </c>
      <c r="C374" s="279" t="s">
        <v>1194</v>
      </c>
      <c r="D374" s="331">
        <f>+Programska_aktivnost!D374+Sheet1!D374+Sheet2!D374</f>
        <v>2389</v>
      </c>
      <c r="E374" s="320">
        <f>+Programska_aktivnost!E374+Sheet1!E374+Sheet2!E374</f>
        <v>3967</v>
      </c>
      <c r="F374" s="331">
        <f>+Programska_aktivnost!F374+Sheet1!F374+Sheet2!F374</f>
        <v>5</v>
      </c>
      <c r="G374" s="320">
        <f>+Programska_aktivnost!G374+Sheet1!G374+Sheet2!G374</f>
        <v>0</v>
      </c>
      <c r="H374" s="332">
        <f>+Programska_aktivnost!H374+Sheet1!H374+Sheet2!H374</f>
        <v>1040</v>
      </c>
      <c r="I374" s="333">
        <f>+Programska_aktivnost!I374+Sheet1!I374+Sheet2!I374</f>
        <v>0</v>
      </c>
      <c r="J374" s="331">
        <f>+Programska_aktivnost!J374+Sheet1!J374+Sheet2!J374</f>
        <v>1</v>
      </c>
      <c r="K374" s="320">
        <f>+Programska_aktivnost!K374+Sheet1!K374+Sheet2!K374</f>
        <v>0</v>
      </c>
      <c r="L374" s="331">
        <f>+Programska_aktivnost!L374+Sheet1!L374+Sheet2!L374</f>
        <v>1</v>
      </c>
      <c r="M374" s="320">
        <f>+Programska_aktivnost!M374+Sheet1!M374+Sheet2!M374</f>
        <v>0</v>
      </c>
      <c r="N374" s="331">
        <f t="shared" si="20"/>
        <v>1042</v>
      </c>
      <c r="O374" s="320">
        <f t="shared" si="20"/>
        <v>0</v>
      </c>
      <c r="V374" s="16"/>
      <c r="W374" s="16"/>
      <c r="X374" s="16"/>
      <c r="Y374" s="236">
        <f t="shared" si="19"/>
        <v>8445</v>
      </c>
    </row>
    <row r="375" spans="1:25" ht="33" hidden="1" customHeight="1">
      <c r="A375" s="276">
        <f t="shared" si="18"/>
        <v>328</v>
      </c>
      <c r="B375" s="245">
        <v>513000</v>
      </c>
      <c r="C375" s="277" t="s">
        <v>1559</v>
      </c>
      <c r="D375" s="254">
        <f>+Programska_aktivnost!D375+Sheet1!D375+Sheet2!D375</f>
        <v>0</v>
      </c>
      <c r="E375" s="253">
        <f>+Programska_aktivnost!E375+Sheet1!E375+Sheet2!E375</f>
        <v>0</v>
      </c>
      <c r="F375" s="254">
        <f>+Programska_aktivnost!F375+Sheet1!F375+Sheet2!F375</f>
        <v>0</v>
      </c>
      <c r="G375" s="253">
        <f>+Programska_aktivnost!G375+Sheet1!G375+Sheet2!G375</f>
        <v>0</v>
      </c>
      <c r="H375" s="252">
        <f>+Programska_aktivnost!H375+Sheet1!H375+Sheet2!H375</f>
        <v>0</v>
      </c>
      <c r="I375" s="253">
        <f>+Programska_aktivnost!I375+Sheet1!I375+Sheet2!I375</f>
        <v>0</v>
      </c>
      <c r="J375" s="254">
        <f>+Programska_aktivnost!J375+Sheet1!J375+Sheet2!J375</f>
        <v>0</v>
      </c>
      <c r="K375" s="253">
        <f>+Programska_aktivnost!K375+Sheet1!K375+Sheet2!K375</f>
        <v>0</v>
      </c>
      <c r="L375" s="254">
        <f>+Programska_aktivnost!L375+Sheet1!L375+Sheet2!L375</f>
        <v>0</v>
      </c>
      <c r="M375" s="253">
        <f>+Programska_aktivnost!M375+Sheet1!M375+Sheet2!M375</f>
        <v>0</v>
      </c>
      <c r="N375" s="254">
        <f t="shared" si="20"/>
        <v>0</v>
      </c>
      <c r="O375" s="253">
        <f t="shared" si="20"/>
        <v>0</v>
      </c>
      <c r="V375" s="16"/>
      <c r="W375" s="16"/>
      <c r="X375" s="16"/>
      <c r="Y375" s="236">
        <f t="shared" si="19"/>
        <v>0</v>
      </c>
    </row>
    <row r="376" spans="1:25" ht="33" hidden="1" customHeight="1">
      <c r="A376" s="278">
        <f t="shared" ref="A376:A439" si="21">A375+1</f>
        <v>329</v>
      </c>
      <c r="B376" s="246">
        <v>513100</v>
      </c>
      <c r="C376" s="279" t="s">
        <v>1492</v>
      </c>
      <c r="D376" s="331">
        <f>+Programska_aktivnost!D376+Sheet1!D376+Sheet2!D376</f>
        <v>0</v>
      </c>
      <c r="E376" s="320">
        <f>+Programska_aktivnost!E376+Sheet1!E376+Sheet2!E376</f>
        <v>0</v>
      </c>
      <c r="F376" s="331">
        <f>+Programska_aktivnost!F376+Sheet1!F376+Sheet2!F376</f>
        <v>0</v>
      </c>
      <c r="G376" s="320">
        <f>+Programska_aktivnost!G376+Sheet1!G376+Sheet2!G376</f>
        <v>0</v>
      </c>
      <c r="H376" s="332">
        <f>+Programska_aktivnost!H376+Sheet1!H376+Sheet2!H376</f>
        <v>0</v>
      </c>
      <c r="I376" s="333">
        <f>+Programska_aktivnost!I376+Sheet1!I376+Sheet2!I376</f>
        <v>0</v>
      </c>
      <c r="J376" s="331">
        <f>+Programska_aktivnost!J376+Sheet1!J376+Sheet2!J376</f>
        <v>0</v>
      </c>
      <c r="K376" s="320">
        <f>+Programska_aktivnost!K376+Sheet1!K376+Sheet2!K376</f>
        <v>0</v>
      </c>
      <c r="L376" s="331">
        <f>+Programska_aktivnost!L376+Sheet1!L376+Sheet2!L376</f>
        <v>0</v>
      </c>
      <c r="M376" s="320">
        <f>+Programska_aktivnost!M376+Sheet1!M376+Sheet2!M376</f>
        <v>0</v>
      </c>
      <c r="N376" s="331">
        <f t="shared" si="20"/>
        <v>0</v>
      </c>
      <c r="O376" s="320">
        <f t="shared" si="20"/>
        <v>0</v>
      </c>
      <c r="V376" s="16"/>
      <c r="W376" s="16"/>
      <c r="X376" s="16"/>
      <c r="Y376" s="236">
        <f t="shared" ref="Y376:Y439" si="22">SUM(D376:O376)</f>
        <v>0</v>
      </c>
    </row>
    <row r="377" spans="1:25" ht="33" hidden="1" customHeight="1">
      <c r="A377" s="276">
        <f t="shared" si="21"/>
        <v>330</v>
      </c>
      <c r="B377" s="245">
        <v>514000</v>
      </c>
      <c r="C377" s="277" t="s">
        <v>1560</v>
      </c>
      <c r="D377" s="254">
        <f>+Programska_aktivnost!D377+Sheet1!D377+Sheet2!D377</f>
        <v>0</v>
      </c>
      <c r="E377" s="253">
        <f>+Programska_aktivnost!E377+Sheet1!E377+Sheet2!E377</f>
        <v>0</v>
      </c>
      <c r="F377" s="254">
        <f>+Programska_aktivnost!F377+Sheet1!F377+Sheet2!F377</f>
        <v>0</v>
      </c>
      <c r="G377" s="253">
        <f>+Programska_aktivnost!G377+Sheet1!G377+Sheet2!G377</f>
        <v>0</v>
      </c>
      <c r="H377" s="252">
        <f>+Programska_aktivnost!H377+Sheet1!H377+Sheet2!H377</f>
        <v>0</v>
      </c>
      <c r="I377" s="253">
        <f>+Programska_aktivnost!I377+Sheet1!I377+Sheet2!I377</f>
        <v>0</v>
      </c>
      <c r="J377" s="254">
        <f>+Programska_aktivnost!J377+Sheet1!J377+Sheet2!J377</f>
        <v>0</v>
      </c>
      <c r="K377" s="253">
        <f>+Programska_aktivnost!K377+Sheet1!K377+Sheet2!K377</f>
        <v>0</v>
      </c>
      <c r="L377" s="254">
        <f>+Programska_aktivnost!L377+Sheet1!L377+Sheet2!L377</f>
        <v>0</v>
      </c>
      <c r="M377" s="253">
        <f>+Programska_aktivnost!M377+Sheet1!M377+Sheet2!M377</f>
        <v>0</v>
      </c>
      <c r="N377" s="254">
        <f t="shared" si="20"/>
        <v>0</v>
      </c>
      <c r="O377" s="253">
        <f t="shared" si="20"/>
        <v>0</v>
      </c>
      <c r="V377" s="16"/>
      <c r="W377" s="16"/>
      <c r="X377" s="16"/>
      <c r="Y377" s="236">
        <f t="shared" si="22"/>
        <v>0</v>
      </c>
    </row>
    <row r="378" spans="1:25" ht="33" hidden="1" customHeight="1">
      <c r="A378" s="278">
        <f t="shared" si="21"/>
        <v>331</v>
      </c>
      <c r="B378" s="246">
        <v>514100</v>
      </c>
      <c r="C378" s="279" t="s">
        <v>1493</v>
      </c>
      <c r="D378" s="331">
        <f>+Programska_aktivnost!D378+Sheet1!D378+Sheet2!D378</f>
        <v>0</v>
      </c>
      <c r="E378" s="320">
        <f>+Programska_aktivnost!E378+Sheet1!E378+Sheet2!E378</f>
        <v>0</v>
      </c>
      <c r="F378" s="331">
        <f>+Programska_aktivnost!F378+Sheet1!F378+Sheet2!F378</f>
        <v>0</v>
      </c>
      <c r="G378" s="320">
        <f>+Programska_aktivnost!G378+Sheet1!G378+Sheet2!G378</f>
        <v>0</v>
      </c>
      <c r="H378" s="332">
        <f>+Programska_aktivnost!H378+Sheet1!H378+Sheet2!H378</f>
        <v>0</v>
      </c>
      <c r="I378" s="333">
        <f>+Programska_aktivnost!I378+Sheet1!I378+Sheet2!I378</f>
        <v>0</v>
      </c>
      <c r="J378" s="331">
        <f>+Programska_aktivnost!J378+Sheet1!J378+Sheet2!J378</f>
        <v>0</v>
      </c>
      <c r="K378" s="320">
        <f>+Programska_aktivnost!K378+Sheet1!K378+Sheet2!K378</f>
        <v>0</v>
      </c>
      <c r="L378" s="331">
        <f>+Programska_aktivnost!L378+Sheet1!L378+Sheet2!L378</f>
        <v>0</v>
      </c>
      <c r="M378" s="320">
        <f>+Programska_aktivnost!M378+Sheet1!M378+Sheet2!M378</f>
        <v>0</v>
      </c>
      <c r="N378" s="331">
        <f t="shared" si="20"/>
        <v>0</v>
      </c>
      <c r="O378" s="320">
        <f t="shared" si="20"/>
        <v>0</v>
      </c>
      <c r="V378" s="16"/>
      <c r="W378" s="16"/>
      <c r="X378" s="16"/>
      <c r="Y378" s="236">
        <f t="shared" si="22"/>
        <v>0</v>
      </c>
    </row>
    <row r="379" spans="1:25" ht="33" customHeight="1">
      <c r="A379" s="276">
        <f t="shared" si="21"/>
        <v>332</v>
      </c>
      <c r="B379" s="245">
        <v>515000</v>
      </c>
      <c r="C379" s="277" t="s">
        <v>1561</v>
      </c>
      <c r="D379" s="254">
        <f>+Programska_aktivnost!D379+Sheet1!D379+Sheet2!D379</f>
        <v>4</v>
      </c>
      <c r="E379" s="253">
        <f>+Programska_aktivnost!E379+Sheet1!E379+Sheet2!E379</f>
        <v>0</v>
      </c>
      <c r="F379" s="254">
        <f>+Programska_aktivnost!F379+Sheet1!F379+Sheet2!F379</f>
        <v>5</v>
      </c>
      <c r="G379" s="253">
        <f>+Programska_aktivnost!G379+Sheet1!G379+Sheet2!G379</f>
        <v>2</v>
      </c>
      <c r="H379" s="252">
        <f>+Programska_aktivnost!H379+Sheet1!H379+Sheet2!H379</f>
        <v>35</v>
      </c>
      <c r="I379" s="253">
        <f>+Programska_aktivnost!I379+Sheet1!I379+Sheet2!I379</f>
        <v>0</v>
      </c>
      <c r="J379" s="254">
        <f>+Programska_aktivnost!J379+Sheet1!J379+Sheet2!J379</f>
        <v>1</v>
      </c>
      <c r="K379" s="253">
        <f>+Programska_aktivnost!K379+Sheet1!K379+Sheet2!K379</f>
        <v>0</v>
      </c>
      <c r="L379" s="254">
        <f>+Programska_aktivnost!L379+Sheet1!L379+Sheet2!L379</f>
        <v>1</v>
      </c>
      <c r="M379" s="253">
        <f>+Programska_aktivnost!M379+Sheet1!M379+Sheet2!M379</f>
        <v>0</v>
      </c>
      <c r="N379" s="254">
        <f t="shared" si="20"/>
        <v>37</v>
      </c>
      <c r="O379" s="253">
        <f t="shared" si="20"/>
        <v>0</v>
      </c>
      <c r="V379" s="16"/>
      <c r="W379" s="16"/>
      <c r="X379" s="16"/>
      <c r="Y379" s="236">
        <f t="shared" si="22"/>
        <v>85</v>
      </c>
    </row>
    <row r="380" spans="1:25" ht="33" customHeight="1" thickBot="1">
      <c r="A380" s="278">
        <f t="shared" si="21"/>
        <v>333</v>
      </c>
      <c r="B380" s="246">
        <v>515100</v>
      </c>
      <c r="C380" s="279" t="s">
        <v>1319</v>
      </c>
      <c r="D380" s="331">
        <f>+Programska_aktivnost!D380+Sheet1!D380+Sheet2!D380</f>
        <v>4</v>
      </c>
      <c r="E380" s="320">
        <f>+Programska_aktivnost!E380+Sheet1!E380+Sheet2!E380</f>
        <v>0</v>
      </c>
      <c r="F380" s="331">
        <f>+Programska_aktivnost!F380+Sheet1!F380+Sheet2!F380</f>
        <v>5</v>
      </c>
      <c r="G380" s="320">
        <f>+Programska_aktivnost!G380+Sheet1!G380+Sheet2!G380</f>
        <v>2</v>
      </c>
      <c r="H380" s="332">
        <f>+Programska_aktivnost!H380+Sheet1!H380+Sheet2!H380</f>
        <v>35</v>
      </c>
      <c r="I380" s="333">
        <f>+Programska_aktivnost!I380+Sheet1!I380+Sheet2!I380</f>
        <v>0</v>
      </c>
      <c r="J380" s="331">
        <f>+Programska_aktivnost!J380+Sheet1!J380+Sheet2!J380</f>
        <v>1</v>
      </c>
      <c r="K380" s="320">
        <f>+Programska_aktivnost!K380+Sheet1!K380+Sheet2!K380</f>
        <v>0</v>
      </c>
      <c r="L380" s="331">
        <f>+Programska_aktivnost!L380+Sheet1!L380+Sheet2!L380</f>
        <v>1</v>
      </c>
      <c r="M380" s="320">
        <f>+Programska_aktivnost!M380+Sheet1!M380+Sheet2!M380</f>
        <v>0</v>
      </c>
      <c r="N380" s="331">
        <f t="shared" si="20"/>
        <v>37</v>
      </c>
      <c r="O380" s="320">
        <f t="shared" si="20"/>
        <v>0</v>
      </c>
      <c r="V380" s="16"/>
      <c r="W380" s="16"/>
      <c r="X380" s="16"/>
      <c r="Y380" s="236">
        <f t="shared" si="22"/>
        <v>85</v>
      </c>
    </row>
    <row r="381" spans="1:25" ht="33" hidden="1" customHeight="1">
      <c r="A381" s="276">
        <f t="shared" si="21"/>
        <v>334</v>
      </c>
      <c r="B381" s="245">
        <v>520000</v>
      </c>
      <c r="C381" s="277" t="s">
        <v>1562</v>
      </c>
      <c r="D381" s="254">
        <f>+Programska_aktivnost!D381+Sheet1!D381+Sheet2!D381</f>
        <v>0</v>
      </c>
      <c r="E381" s="253">
        <f>+Programska_aktivnost!E381+Sheet1!E381+Sheet2!E381</f>
        <v>0</v>
      </c>
      <c r="F381" s="254">
        <f>+Programska_aktivnost!F381+Sheet1!F381+Sheet2!F381</f>
        <v>0</v>
      </c>
      <c r="G381" s="253">
        <f>+Programska_aktivnost!G381+Sheet1!G381+Sheet2!G381</f>
        <v>0</v>
      </c>
      <c r="H381" s="252">
        <f>+Programska_aktivnost!H381+Sheet1!H381+Sheet2!H381</f>
        <v>0</v>
      </c>
      <c r="I381" s="253">
        <f>+Programska_aktivnost!I381+Sheet1!I381+Sheet2!I381</f>
        <v>0</v>
      </c>
      <c r="J381" s="254">
        <f>+Programska_aktivnost!J381+Sheet1!J381+Sheet2!J381</f>
        <v>0</v>
      </c>
      <c r="K381" s="253">
        <f>+Programska_aktivnost!K381+Sheet1!K381+Sheet2!K381</f>
        <v>0</v>
      </c>
      <c r="L381" s="254">
        <f>+Programska_aktivnost!L381+Sheet1!L381+Sheet2!L381</f>
        <v>0</v>
      </c>
      <c r="M381" s="253">
        <f>+Programska_aktivnost!M381+Sheet1!M381+Sheet2!M381</f>
        <v>0</v>
      </c>
      <c r="N381" s="254">
        <f t="shared" si="20"/>
        <v>0</v>
      </c>
      <c r="O381" s="253">
        <f t="shared" si="20"/>
        <v>0</v>
      </c>
      <c r="V381" s="16"/>
      <c r="W381" s="16"/>
      <c r="X381" s="16"/>
      <c r="Y381" s="236">
        <f t="shared" si="22"/>
        <v>0</v>
      </c>
    </row>
    <row r="382" spans="1:25" ht="33" hidden="1" customHeight="1">
      <c r="A382" s="276">
        <f t="shared" si="21"/>
        <v>335</v>
      </c>
      <c r="B382" s="245">
        <v>521000</v>
      </c>
      <c r="C382" s="277" t="s">
        <v>1563</v>
      </c>
      <c r="D382" s="254">
        <f>+Programska_aktivnost!D382+Sheet1!D382+Sheet2!D382</f>
        <v>0</v>
      </c>
      <c r="E382" s="253">
        <f>+Programska_aktivnost!E382+Sheet1!E382+Sheet2!E382</f>
        <v>0</v>
      </c>
      <c r="F382" s="254">
        <f>+Programska_aktivnost!F382+Sheet1!F382+Sheet2!F382</f>
        <v>0</v>
      </c>
      <c r="G382" s="253">
        <f>+Programska_aktivnost!G382+Sheet1!G382+Sheet2!G382</f>
        <v>0</v>
      </c>
      <c r="H382" s="252">
        <f>+Programska_aktivnost!H382+Sheet1!H382+Sheet2!H382</f>
        <v>0</v>
      </c>
      <c r="I382" s="253">
        <f>+Programska_aktivnost!I382+Sheet1!I382+Sheet2!I382</f>
        <v>0</v>
      </c>
      <c r="J382" s="254">
        <f>+Programska_aktivnost!J382+Sheet1!J382+Sheet2!J382</f>
        <v>0</v>
      </c>
      <c r="K382" s="253">
        <f>+Programska_aktivnost!K382+Sheet1!K382+Sheet2!K382</f>
        <v>0</v>
      </c>
      <c r="L382" s="254">
        <f>+Programska_aktivnost!L382+Sheet1!L382+Sheet2!L382</f>
        <v>0</v>
      </c>
      <c r="M382" s="253">
        <f>+Programska_aktivnost!M382+Sheet1!M382+Sheet2!M382</f>
        <v>0</v>
      </c>
      <c r="N382" s="254">
        <f t="shared" si="20"/>
        <v>0</v>
      </c>
      <c r="O382" s="253">
        <f t="shared" si="20"/>
        <v>0</v>
      </c>
      <c r="V382" s="16"/>
      <c r="W382" s="16"/>
      <c r="X382" s="16"/>
      <c r="Y382" s="236">
        <f t="shared" si="22"/>
        <v>0</v>
      </c>
    </row>
    <row r="383" spans="1:25" ht="33" hidden="1" customHeight="1">
      <c r="A383" s="278">
        <f t="shared" si="21"/>
        <v>336</v>
      </c>
      <c r="B383" s="246">
        <v>521100</v>
      </c>
      <c r="C383" s="279" t="s">
        <v>1494</v>
      </c>
      <c r="D383" s="331">
        <f>+Programska_aktivnost!D383+Sheet1!D383+Sheet2!D383</f>
        <v>0</v>
      </c>
      <c r="E383" s="320">
        <f>+Programska_aktivnost!E383+Sheet1!E383+Sheet2!E383</f>
        <v>0</v>
      </c>
      <c r="F383" s="331">
        <f>+Programska_aktivnost!F383+Sheet1!F383+Sheet2!F383</f>
        <v>0</v>
      </c>
      <c r="G383" s="320">
        <f>+Programska_aktivnost!G383+Sheet1!G383+Sheet2!G383</f>
        <v>0</v>
      </c>
      <c r="H383" s="332">
        <f>+Programska_aktivnost!H383+Sheet1!H383+Sheet2!H383</f>
        <v>0</v>
      </c>
      <c r="I383" s="333">
        <f>+Programska_aktivnost!I383+Sheet1!I383+Sheet2!I383</f>
        <v>0</v>
      </c>
      <c r="J383" s="331">
        <f>+Programska_aktivnost!J383+Sheet1!J383+Sheet2!J383</f>
        <v>0</v>
      </c>
      <c r="K383" s="320">
        <f>+Programska_aktivnost!K383+Sheet1!K383+Sheet2!K383</f>
        <v>0</v>
      </c>
      <c r="L383" s="331">
        <f>+Programska_aktivnost!L383+Sheet1!L383+Sheet2!L383</f>
        <v>0</v>
      </c>
      <c r="M383" s="320">
        <f>+Programska_aktivnost!M383+Sheet1!M383+Sheet2!M383</f>
        <v>0</v>
      </c>
      <c r="N383" s="331">
        <f t="shared" si="20"/>
        <v>0</v>
      </c>
      <c r="O383" s="320">
        <f t="shared" si="20"/>
        <v>0</v>
      </c>
      <c r="V383" s="16"/>
      <c r="W383" s="16"/>
      <c r="X383" s="16"/>
      <c r="Y383" s="236">
        <f t="shared" si="22"/>
        <v>0</v>
      </c>
    </row>
    <row r="384" spans="1:25" ht="33" hidden="1" customHeight="1">
      <c r="A384" s="276">
        <f t="shared" si="21"/>
        <v>337</v>
      </c>
      <c r="B384" s="245">
        <v>522000</v>
      </c>
      <c r="C384" s="277" t="s">
        <v>1564</v>
      </c>
      <c r="D384" s="254">
        <f>+Programska_aktivnost!D384+Sheet1!D384+Sheet2!D384</f>
        <v>0</v>
      </c>
      <c r="E384" s="253">
        <f>+Programska_aktivnost!E384+Sheet1!E384+Sheet2!E384</f>
        <v>0</v>
      </c>
      <c r="F384" s="254">
        <f>+Programska_aktivnost!F384+Sheet1!F384+Sheet2!F384</f>
        <v>0</v>
      </c>
      <c r="G384" s="253">
        <f>+Programska_aktivnost!G384+Sheet1!G384+Sheet2!G384</f>
        <v>0</v>
      </c>
      <c r="H384" s="252">
        <f>+Programska_aktivnost!H384+Sheet1!H384+Sheet2!H384</f>
        <v>0</v>
      </c>
      <c r="I384" s="253">
        <f>+Programska_aktivnost!I384+Sheet1!I384+Sheet2!I384</f>
        <v>0</v>
      </c>
      <c r="J384" s="254">
        <f>+Programska_aktivnost!J384+Sheet1!J384+Sheet2!J384</f>
        <v>0</v>
      </c>
      <c r="K384" s="253">
        <f>+Programska_aktivnost!K384+Sheet1!K384+Sheet2!K384</f>
        <v>0</v>
      </c>
      <c r="L384" s="254">
        <f>+Programska_aktivnost!L384+Sheet1!L384+Sheet2!L384</f>
        <v>0</v>
      </c>
      <c r="M384" s="253">
        <f>+Programska_aktivnost!M384+Sheet1!M384+Sheet2!M384</f>
        <v>0</v>
      </c>
      <c r="N384" s="254">
        <f t="shared" si="20"/>
        <v>0</v>
      </c>
      <c r="O384" s="253">
        <f t="shared" si="20"/>
        <v>0</v>
      </c>
      <c r="V384" s="16"/>
      <c r="W384" s="16"/>
      <c r="X384" s="16"/>
      <c r="Y384" s="236">
        <f t="shared" si="22"/>
        <v>0</v>
      </c>
    </row>
    <row r="385" spans="1:25" ht="33" hidden="1" customHeight="1">
      <c r="A385" s="278">
        <f t="shared" si="21"/>
        <v>338</v>
      </c>
      <c r="B385" s="246">
        <v>522100</v>
      </c>
      <c r="C385" s="279" t="s">
        <v>1195</v>
      </c>
      <c r="D385" s="331">
        <f>+Programska_aktivnost!D385+Sheet1!D385+Sheet2!D385</f>
        <v>0</v>
      </c>
      <c r="E385" s="320">
        <f>+Programska_aktivnost!E385+Sheet1!E385+Sheet2!E385</f>
        <v>0</v>
      </c>
      <c r="F385" s="331">
        <f>+Programska_aktivnost!F385+Sheet1!F385+Sheet2!F385</f>
        <v>0</v>
      </c>
      <c r="G385" s="320">
        <f>+Programska_aktivnost!G385+Sheet1!G385+Sheet2!G385</f>
        <v>0</v>
      </c>
      <c r="H385" s="332">
        <f>+Programska_aktivnost!H385+Sheet1!H385+Sheet2!H385</f>
        <v>0</v>
      </c>
      <c r="I385" s="333">
        <f>+Programska_aktivnost!I385+Sheet1!I385+Sheet2!I385</f>
        <v>0</v>
      </c>
      <c r="J385" s="331">
        <f>+Programska_aktivnost!J385+Sheet1!J385+Sheet2!J385</f>
        <v>0</v>
      </c>
      <c r="K385" s="320">
        <f>+Programska_aktivnost!K385+Sheet1!K385+Sheet2!K385</f>
        <v>0</v>
      </c>
      <c r="L385" s="331">
        <f>+Programska_aktivnost!L385+Sheet1!L385+Sheet2!L385</f>
        <v>0</v>
      </c>
      <c r="M385" s="320">
        <f>+Programska_aktivnost!M385+Sheet1!M385+Sheet2!M385</f>
        <v>0</v>
      </c>
      <c r="N385" s="331">
        <f t="shared" si="20"/>
        <v>0</v>
      </c>
      <c r="O385" s="320">
        <f t="shared" si="20"/>
        <v>0</v>
      </c>
      <c r="V385" s="16"/>
      <c r="W385" s="16"/>
      <c r="X385" s="16"/>
      <c r="Y385" s="236">
        <f t="shared" si="22"/>
        <v>0</v>
      </c>
    </row>
    <row r="386" spans="1:25" ht="33" hidden="1" customHeight="1">
      <c r="A386" s="278">
        <f t="shared" si="21"/>
        <v>339</v>
      </c>
      <c r="B386" s="246">
        <v>522200</v>
      </c>
      <c r="C386" s="279" t="s">
        <v>1196</v>
      </c>
      <c r="D386" s="331">
        <f>+Programska_aktivnost!D386+Sheet1!D386+Sheet2!D386</f>
        <v>0</v>
      </c>
      <c r="E386" s="320">
        <f>+Programska_aktivnost!E386+Sheet1!E386+Sheet2!E386</f>
        <v>0</v>
      </c>
      <c r="F386" s="331">
        <f>+Programska_aktivnost!F386+Sheet1!F386+Sheet2!F386</f>
        <v>0</v>
      </c>
      <c r="G386" s="320">
        <f>+Programska_aktivnost!G386+Sheet1!G386+Sheet2!G386</f>
        <v>0</v>
      </c>
      <c r="H386" s="332">
        <f>+Programska_aktivnost!H386+Sheet1!H386+Sheet2!H386</f>
        <v>0</v>
      </c>
      <c r="I386" s="333">
        <f>+Programska_aktivnost!I386+Sheet1!I386+Sheet2!I386</f>
        <v>0</v>
      </c>
      <c r="J386" s="331">
        <f>+Programska_aktivnost!J386+Sheet1!J386+Sheet2!J386</f>
        <v>0</v>
      </c>
      <c r="K386" s="320">
        <f>+Programska_aktivnost!K386+Sheet1!K386+Sheet2!K386</f>
        <v>0</v>
      </c>
      <c r="L386" s="331">
        <f>+Programska_aktivnost!L386+Sheet1!L386+Sheet2!L386</f>
        <v>0</v>
      </c>
      <c r="M386" s="320">
        <f>+Programska_aktivnost!M386+Sheet1!M386+Sheet2!M386</f>
        <v>0</v>
      </c>
      <c r="N386" s="331">
        <f t="shared" si="20"/>
        <v>0</v>
      </c>
      <c r="O386" s="320">
        <f t="shared" si="20"/>
        <v>0</v>
      </c>
      <c r="V386" s="16"/>
      <c r="W386" s="16"/>
      <c r="X386" s="16"/>
      <c r="Y386" s="236">
        <f t="shared" si="22"/>
        <v>0</v>
      </c>
    </row>
    <row r="387" spans="1:25" ht="33" hidden="1" customHeight="1">
      <c r="A387" s="278">
        <f t="shared" si="21"/>
        <v>340</v>
      </c>
      <c r="B387" s="246">
        <v>522300</v>
      </c>
      <c r="C387" s="279" t="s">
        <v>1197</v>
      </c>
      <c r="D387" s="331">
        <f>+Programska_aktivnost!D387+Sheet1!D387+Sheet2!D387</f>
        <v>0</v>
      </c>
      <c r="E387" s="320">
        <f>+Programska_aktivnost!E387+Sheet1!E387+Sheet2!E387</f>
        <v>0</v>
      </c>
      <c r="F387" s="331">
        <f>+Programska_aktivnost!F387+Sheet1!F387+Sheet2!F387</f>
        <v>0</v>
      </c>
      <c r="G387" s="320">
        <f>+Programska_aktivnost!G387+Sheet1!G387+Sheet2!G387</f>
        <v>0</v>
      </c>
      <c r="H387" s="332">
        <f>+Programska_aktivnost!H387+Sheet1!H387+Sheet2!H387</f>
        <v>0</v>
      </c>
      <c r="I387" s="333">
        <f>+Programska_aktivnost!I387+Sheet1!I387+Sheet2!I387</f>
        <v>0</v>
      </c>
      <c r="J387" s="331">
        <f>+Programska_aktivnost!J387+Sheet1!J387+Sheet2!J387</f>
        <v>0</v>
      </c>
      <c r="K387" s="320">
        <f>+Programska_aktivnost!K387+Sheet1!K387+Sheet2!K387</f>
        <v>0</v>
      </c>
      <c r="L387" s="331">
        <f>+Programska_aktivnost!L387+Sheet1!L387+Sheet2!L387</f>
        <v>0</v>
      </c>
      <c r="M387" s="320">
        <f>+Programska_aktivnost!M387+Sheet1!M387+Sheet2!M387</f>
        <v>0</v>
      </c>
      <c r="N387" s="331">
        <f t="shared" si="20"/>
        <v>0</v>
      </c>
      <c r="O387" s="320">
        <f t="shared" si="20"/>
        <v>0</v>
      </c>
      <c r="V387" s="16"/>
      <c r="W387" s="16"/>
      <c r="X387" s="16"/>
      <c r="Y387" s="236">
        <f t="shared" si="22"/>
        <v>0</v>
      </c>
    </row>
    <row r="388" spans="1:25" ht="33" hidden="1" customHeight="1">
      <c r="A388" s="276">
        <f t="shared" si="21"/>
        <v>341</v>
      </c>
      <c r="B388" s="245">
        <v>523000</v>
      </c>
      <c r="C388" s="277" t="s">
        <v>1565</v>
      </c>
      <c r="D388" s="254">
        <f>+Programska_aktivnost!D388+Sheet1!D388+Sheet2!D388</f>
        <v>0</v>
      </c>
      <c r="E388" s="253">
        <f>+Programska_aktivnost!E388+Sheet1!E388+Sheet2!E388</f>
        <v>0</v>
      </c>
      <c r="F388" s="254">
        <f>+Programska_aktivnost!F388+Sheet1!F388+Sheet2!F388</f>
        <v>0</v>
      </c>
      <c r="G388" s="253">
        <f>+Programska_aktivnost!G388+Sheet1!G388+Sheet2!G388</f>
        <v>0</v>
      </c>
      <c r="H388" s="252">
        <f>+Programska_aktivnost!H388+Sheet1!H388+Sheet2!H388</f>
        <v>0</v>
      </c>
      <c r="I388" s="253">
        <f>+Programska_aktivnost!I388+Sheet1!I388+Sheet2!I388</f>
        <v>0</v>
      </c>
      <c r="J388" s="254">
        <f>+Programska_aktivnost!J388+Sheet1!J388+Sheet2!J388</f>
        <v>0</v>
      </c>
      <c r="K388" s="253">
        <f>+Programska_aktivnost!K388+Sheet1!K388+Sheet2!K388</f>
        <v>0</v>
      </c>
      <c r="L388" s="254">
        <f>+Programska_aktivnost!L388+Sheet1!L388+Sheet2!L388</f>
        <v>0</v>
      </c>
      <c r="M388" s="253">
        <f>+Programska_aktivnost!M388+Sheet1!M388+Sheet2!M388</f>
        <v>0</v>
      </c>
      <c r="N388" s="254">
        <f t="shared" si="20"/>
        <v>0</v>
      </c>
      <c r="O388" s="253">
        <f t="shared" si="20"/>
        <v>0</v>
      </c>
      <c r="V388" s="16"/>
      <c r="W388" s="16"/>
      <c r="X388" s="16"/>
      <c r="Y388" s="236">
        <f t="shared" si="22"/>
        <v>0</v>
      </c>
    </row>
    <row r="389" spans="1:25" ht="33" hidden="1" customHeight="1">
      <c r="A389" s="278">
        <f t="shared" si="21"/>
        <v>342</v>
      </c>
      <c r="B389" s="246">
        <v>523100</v>
      </c>
      <c r="C389" s="279" t="s">
        <v>1320</v>
      </c>
      <c r="D389" s="331">
        <f>+Programska_aktivnost!D389+Sheet1!D389+Sheet2!D389</f>
        <v>0</v>
      </c>
      <c r="E389" s="320">
        <f>+Programska_aktivnost!E389+Sheet1!E389+Sheet2!E389</f>
        <v>0</v>
      </c>
      <c r="F389" s="331">
        <f>+Programska_aktivnost!F389+Sheet1!F389+Sheet2!F389</f>
        <v>0</v>
      </c>
      <c r="G389" s="320">
        <f>+Programska_aktivnost!G389+Sheet1!G389+Sheet2!G389</f>
        <v>0</v>
      </c>
      <c r="H389" s="332">
        <f>+Programska_aktivnost!H389+Sheet1!H389+Sheet2!H389</f>
        <v>0</v>
      </c>
      <c r="I389" s="333">
        <f>+Programska_aktivnost!I389+Sheet1!I389+Sheet2!I389</f>
        <v>0</v>
      </c>
      <c r="J389" s="331">
        <f>+Programska_aktivnost!J389+Sheet1!J389+Sheet2!J389</f>
        <v>0</v>
      </c>
      <c r="K389" s="320">
        <f>+Programska_aktivnost!K389+Sheet1!K389+Sheet2!K389</f>
        <v>0</v>
      </c>
      <c r="L389" s="331">
        <f>+Programska_aktivnost!L389+Sheet1!L389+Sheet2!L389</f>
        <v>0</v>
      </c>
      <c r="M389" s="320">
        <f>+Programska_aktivnost!M389+Sheet1!M389+Sheet2!M389</f>
        <v>0</v>
      </c>
      <c r="N389" s="331">
        <f t="shared" si="20"/>
        <v>0</v>
      </c>
      <c r="O389" s="320">
        <f t="shared" si="20"/>
        <v>0</v>
      </c>
      <c r="V389" s="16"/>
      <c r="W389" s="16"/>
      <c r="X389" s="16"/>
      <c r="Y389" s="236">
        <f t="shared" si="22"/>
        <v>0</v>
      </c>
    </row>
    <row r="390" spans="1:25" ht="33" hidden="1" customHeight="1">
      <c r="A390" s="276">
        <f t="shared" si="21"/>
        <v>343</v>
      </c>
      <c r="B390" s="245">
        <v>530000</v>
      </c>
      <c r="C390" s="277" t="s">
        <v>1566</v>
      </c>
      <c r="D390" s="254">
        <f>+Programska_aktivnost!D390+Sheet1!D390+Sheet2!D390</f>
        <v>0</v>
      </c>
      <c r="E390" s="253">
        <f>+Programska_aktivnost!E390+Sheet1!E390+Sheet2!E390</f>
        <v>0</v>
      </c>
      <c r="F390" s="254">
        <f>+Programska_aktivnost!F390+Sheet1!F390+Sheet2!F390</f>
        <v>0</v>
      </c>
      <c r="G390" s="253">
        <f>+Programska_aktivnost!G390+Sheet1!G390+Sheet2!G390</f>
        <v>0</v>
      </c>
      <c r="H390" s="252">
        <f>+Programska_aktivnost!H390+Sheet1!H390+Sheet2!H390</f>
        <v>0</v>
      </c>
      <c r="I390" s="253">
        <f>+Programska_aktivnost!I390+Sheet1!I390+Sheet2!I390</f>
        <v>0</v>
      </c>
      <c r="J390" s="254">
        <f>+Programska_aktivnost!J390+Sheet1!J390+Sheet2!J390</f>
        <v>0</v>
      </c>
      <c r="K390" s="253">
        <f>+Programska_aktivnost!K390+Sheet1!K390+Sheet2!K390</f>
        <v>0</v>
      </c>
      <c r="L390" s="254">
        <f>+Programska_aktivnost!L390+Sheet1!L390+Sheet2!L390</f>
        <v>0</v>
      </c>
      <c r="M390" s="253">
        <f>+Programska_aktivnost!M390+Sheet1!M390+Sheet2!M390</f>
        <v>0</v>
      </c>
      <c r="N390" s="254">
        <f t="shared" si="20"/>
        <v>0</v>
      </c>
      <c r="O390" s="253">
        <f t="shared" si="20"/>
        <v>0</v>
      </c>
      <c r="V390" s="16"/>
      <c r="W390" s="16"/>
      <c r="X390" s="16"/>
      <c r="Y390" s="236">
        <f t="shared" si="22"/>
        <v>0</v>
      </c>
    </row>
    <row r="391" spans="1:25" ht="33" hidden="1" customHeight="1">
      <c r="A391" s="276">
        <f t="shared" si="21"/>
        <v>344</v>
      </c>
      <c r="B391" s="245">
        <v>531000</v>
      </c>
      <c r="C391" s="277" t="s">
        <v>1567</v>
      </c>
      <c r="D391" s="254">
        <f>+Programska_aktivnost!D391+Sheet1!D391+Sheet2!D391</f>
        <v>0</v>
      </c>
      <c r="E391" s="253">
        <f>+Programska_aktivnost!E391+Sheet1!E391+Sheet2!E391</f>
        <v>0</v>
      </c>
      <c r="F391" s="254">
        <f>+Programska_aktivnost!F391+Sheet1!F391+Sheet2!F391</f>
        <v>0</v>
      </c>
      <c r="G391" s="253">
        <f>+Programska_aktivnost!G391+Sheet1!G391+Sheet2!G391</f>
        <v>0</v>
      </c>
      <c r="H391" s="252">
        <f>+Programska_aktivnost!H391+Sheet1!H391+Sheet2!H391</f>
        <v>0</v>
      </c>
      <c r="I391" s="253">
        <f>+Programska_aktivnost!I391+Sheet1!I391+Sheet2!I391</f>
        <v>0</v>
      </c>
      <c r="J391" s="254">
        <f>+Programska_aktivnost!J391+Sheet1!J391+Sheet2!J391</f>
        <v>0</v>
      </c>
      <c r="K391" s="253">
        <f>+Programska_aktivnost!K391+Sheet1!K391+Sheet2!K391</f>
        <v>0</v>
      </c>
      <c r="L391" s="254">
        <f>+Programska_aktivnost!L391+Sheet1!L391+Sheet2!L391</f>
        <v>0</v>
      </c>
      <c r="M391" s="253">
        <f>+Programska_aktivnost!M391+Sheet1!M391+Sheet2!M391</f>
        <v>0</v>
      </c>
      <c r="N391" s="254">
        <f t="shared" si="20"/>
        <v>0</v>
      </c>
      <c r="O391" s="253">
        <f t="shared" si="20"/>
        <v>0</v>
      </c>
      <c r="V391" s="16"/>
      <c r="W391" s="16"/>
      <c r="X391" s="16"/>
      <c r="Y391" s="236">
        <f t="shared" si="22"/>
        <v>0</v>
      </c>
    </row>
    <row r="392" spans="1:25" ht="33" hidden="1" customHeight="1">
      <c r="A392" s="278">
        <f t="shared" si="21"/>
        <v>345</v>
      </c>
      <c r="B392" s="246">
        <v>531100</v>
      </c>
      <c r="C392" s="279" t="s">
        <v>1321</v>
      </c>
      <c r="D392" s="331">
        <f>+Programska_aktivnost!D392+Sheet1!D392+Sheet2!D392</f>
        <v>0</v>
      </c>
      <c r="E392" s="320">
        <f>+Programska_aktivnost!E392+Sheet1!E392+Sheet2!E392</f>
        <v>0</v>
      </c>
      <c r="F392" s="331">
        <f>+Programska_aktivnost!F392+Sheet1!F392+Sheet2!F392</f>
        <v>0</v>
      </c>
      <c r="G392" s="320">
        <f>+Programska_aktivnost!G392+Sheet1!G392+Sheet2!G392</f>
        <v>0</v>
      </c>
      <c r="H392" s="332">
        <f>+Programska_aktivnost!H392+Sheet1!H392+Sheet2!H392</f>
        <v>0</v>
      </c>
      <c r="I392" s="333">
        <f>+Programska_aktivnost!I392+Sheet1!I392+Sheet2!I392</f>
        <v>0</v>
      </c>
      <c r="J392" s="331">
        <f>+Programska_aktivnost!J392+Sheet1!J392+Sheet2!J392</f>
        <v>0</v>
      </c>
      <c r="K392" s="320">
        <f>+Programska_aktivnost!K392+Sheet1!K392+Sheet2!K392</f>
        <v>0</v>
      </c>
      <c r="L392" s="331">
        <f>+Programska_aktivnost!L392+Sheet1!L392+Sheet2!L392</f>
        <v>0</v>
      </c>
      <c r="M392" s="320">
        <f>+Programska_aktivnost!M392+Sheet1!M392+Sheet2!M392</f>
        <v>0</v>
      </c>
      <c r="N392" s="331">
        <f t="shared" si="20"/>
        <v>0</v>
      </c>
      <c r="O392" s="320">
        <f t="shared" si="20"/>
        <v>0</v>
      </c>
      <c r="V392" s="16"/>
      <c r="W392" s="16"/>
      <c r="X392" s="16"/>
      <c r="Y392" s="236">
        <f t="shared" si="22"/>
        <v>0</v>
      </c>
    </row>
    <row r="393" spans="1:25" ht="33" hidden="1" customHeight="1">
      <c r="A393" s="276">
        <f t="shared" si="21"/>
        <v>346</v>
      </c>
      <c r="B393" s="245">
        <v>540000</v>
      </c>
      <c r="C393" s="277" t="s">
        <v>1568</v>
      </c>
      <c r="D393" s="254">
        <f>+Programska_aktivnost!D393+Sheet1!D393+Sheet2!D393</f>
        <v>0</v>
      </c>
      <c r="E393" s="253">
        <f>+Programska_aktivnost!E393+Sheet1!E393+Sheet2!E393</f>
        <v>0</v>
      </c>
      <c r="F393" s="254">
        <f>+Programska_aktivnost!F393+Sheet1!F393+Sheet2!F393</f>
        <v>0</v>
      </c>
      <c r="G393" s="253">
        <f>+Programska_aktivnost!G393+Sheet1!G393+Sheet2!G393</f>
        <v>0</v>
      </c>
      <c r="H393" s="252">
        <f>+Programska_aktivnost!H393+Sheet1!H393+Sheet2!H393</f>
        <v>0</v>
      </c>
      <c r="I393" s="253">
        <f>+Programska_aktivnost!I393+Sheet1!I393+Sheet2!I393</f>
        <v>0</v>
      </c>
      <c r="J393" s="254">
        <f>+Programska_aktivnost!J393+Sheet1!J393+Sheet2!J393</f>
        <v>0</v>
      </c>
      <c r="K393" s="253">
        <f>+Programska_aktivnost!K393+Sheet1!K393+Sheet2!K393</f>
        <v>0</v>
      </c>
      <c r="L393" s="254">
        <f>+Programska_aktivnost!L393+Sheet1!L393+Sheet2!L393</f>
        <v>0</v>
      </c>
      <c r="M393" s="253">
        <f>+Programska_aktivnost!M393+Sheet1!M393+Sheet2!M393</f>
        <v>0</v>
      </c>
      <c r="N393" s="254">
        <f t="shared" si="20"/>
        <v>0</v>
      </c>
      <c r="O393" s="253">
        <f t="shared" si="20"/>
        <v>0</v>
      </c>
      <c r="V393" s="16"/>
      <c r="W393" s="16"/>
      <c r="X393" s="16"/>
      <c r="Y393" s="236">
        <f t="shared" si="22"/>
        <v>0</v>
      </c>
    </row>
    <row r="394" spans="1:25" ht="33" hidden="1" customHeight="1">
      <c r="A394" s="276">
        <f t="shared" si="21"/>
        <v>347</v>
      </c>
      <c r="B394" s="245">
        <v>541000</v>
      </c>
      <c r="C394" s="277" t="s">
        <v>1569</v>
      </c>
      <c r="D394" s="254">
        <f>+Programska_aktivnost!D394+Sheet1!D394+Sheet2!D394</f>
        <v>0</v>
      </c>
      <c r="E394" s="253">
        <f>+Programska_aktivnost!E394+Sheet1!E394+Sheet2!E394</f>
        <v>0</v>
      </c>
      <c r="F394" s="254">
        <f>+Programska_aktivnost!F394+Sheet1!F394+Sheet2!F394</f>
        <v>0</v>
      </c>
      <c r="G394" s="253">
        <f>+Programska_aktivnost!G394+Sheet1!G394+Sheet2!G394</f>
        <v>0</v>
      </c>
      <c r="H394" s="252">
        <f>+Programska_aktivnost!H394+Sheet1!H394+Sheet2!H394</f>
        <v>0</v>
      </c>
      <c r="I394" s="253">
        <f>+Programska_aktivnost!I394+Sheet1!I394+Sheet2!I394</f>
        <v>0</v>
      </c>
      <c r="J394" s="254">
        <f>+Programska_aktivnost!J394+Sheet1!J394+Sheet2!J394</f>
        <v>0</v>
      </c>
      <c r="K394" s="253">
        <f>+Programska_aktivnost!K394+Sheet1!K394+Sheet2!K394</f>
        <v>0</v>
      </c>
      <c r="L394" s="254">
        <f>+Programska_aktivnost!L394+Sheet1!L394+Sheet2!L394</f>
        <v>0</v>
      </c>
      <c r="M394" s="253">
        <f>+Programska_aktivnost!M394+Sheet1!M394+Sheet2!M394</f>
        <v>0</v>
      </c>
      <c r="N394" s="254">
        <f t="shared" si="20"/>
        <v>0</v>
      </c>
      <c r="O394" s="253">
        <f t="shared" si="20"/>
        <v>0</v>
      </c>
      <c r="V394" s="16"/>
      <c r="W394" s="16"/>
      <c r="X394" s="16"/>
      <c r="Y394" s="236">
        <f t="shared" si="22"/>
        <v>0</v>
      </c>
    </row>
    <row r="395" spans="1:25" ht="33" hidden="1" customHeight="1">
      <c r="A395" s="278">
        <f t="shared" si="21"/>
        <v>348</v>
      </c>
      <c r="B395" s="246">
        <v>541100</v>
      </c>
      <c r="C395" s="279" t="s">
        <v>1496</v>
      </c>
      <c r="D395" s="331">
        <f>+Programska_aktivnost!D395+Sheet1!D395+Sheet2!D395</f>
        <v>0</v>
      </c>
      <c r="E395" s="320">
        <f>+Programska_aktivnost!E395+Sheet1!E395+Sheet2!E395</f>
        <v>0</v>
      </c>
      <c r="F395" s="331">
        <f>+Programska_aktivnost!F395+Sheet1!F395+Sheet2!F395</f>
        <v>0</v>
      </c>
      <c r="G395" s="320">
        <f>+Programska_aktivnost!G395+Sheet1!G395+Sheet2!G395</f>
        <v>0</v>
      </c>
      <c r="H395" s="332">
        <f>+Programska_aktivnost!H395+Sheet1!H395+Sheet2!H395</f>
        <v>0</v>
      </c>
      <c r="I395" s="333">
        <f>+Programska_aktivnost!I395+Sheet1!I395+Sheet2!I395</f>
        <v>0</v>
      </c>
      <c r="J395" s="331">
        <f>+Programska_aktivnost!J395+Sheet1!J395+Sheet2!J395</f>
        <v>0</v>
      </c>
      <c r="K395" s="320">
        <f>+Programska_aktivnost!K395+Sheet1!K395+Sheet2!K395</f>
        <v>0</v>
      </c>
      <c r="L395" s="331">
        <f>+Programska_aktivnost!L395+Sheet1!L395+Sheet2!L395</f>
        <v>0</v>
      </c>
      <c r="M395" s="320">
        <f>+Programska_aktivnost!M395+Sheet1!M395+Sheet2!M395</f>
        <v>0</v>
      </c>
      <c r="N395" s="331">
        <f t="shared" si="20"/>
        <v>0</v>
      </c>
      <c r="O395" s="320">
        <f t="shared" si="20"/>
        <v>0</v>
      </c>
      <c r="V395" s="16"/>
      <c r="W395" s="16"/>
      <c r="X395" s="16"/>
      <c r="Y395" s="236">
        <f t="shared" si="22"/>
        <v>0</v>
      </c>
    </row>
    <row r="396" spans="1:25" ht="33" hidden="1" customHeight="1">
      <c r="A396" s="276">
        <f t="shared" si="21"/>
        <v>349</v>
      </c>
      <c r="B396" s="245">
        <v>542000</v>
      </c>
      <c r="C396" s="277" t="s">
        <v>1570</v>
      </c>
      <c r="D396" s="254">
        <f>+Programska_aktivnost!D396+Sheet1!D396+Sheet2!D396</f>
        <v>0</v>
      </c>
      <c r="E396" s="253">
        <f>+Programska_aktivnost!E396+Sheet1!E396+Sheet2!E396</f>
        <v>0</v>
      </c>
      <c r="F396" s="254">
        <f>+Programska_aktivnost!F396+Sheet1!F396+Sheet2!F396</f>
        <v>0</v>
      </c>
      <c r="G396" s="253">
        <f>+Programska_aktivnost!G396+Sheet1!G396+Sheet2!G396</f>
        <v>0</v>
      </c>
      <c r="H396" s="252">
        <f>+Programska_aktivnost!H396+Sheet1!H396+Sheet2!H396</f>
        <v>0</v>
      </c>
      <c r="I396" s="253">
        <f>+Programska_aktivnost!I396+Sheet1!I396+Sheet2!I396</f>
        <v>0</v>
      </c>
      <c r="J396" s="254">
        <f>+Programska_aktivnost!J396+Sheet1!J396+Sheet2!J396</f>
        <v>0</v>
      </c>
      <c r="K396" s="253">
        <f>+Programska_aktivnost!K396+Sheet1!K396+Sheet2!K396</f>
        <v>0</v>
      </c>
      <c r="L396" s="254">
        <f>+Programska_aktivnost!L396+Sheet1!L396+Sheet2!L396</f>
        <v>0</v>
      </c>
      <c r="M396" s="253">
        <f>+Programska_aktivnost!M396+Sheet1!M396+Sheet2!M396</f>
        <v>0</v>
      </c>
      <c r="N396" s="254">
        <f t="shared" si="20"/>
        <v>0</v>
      </c>
      <c r="O396" s="253">
        <f t="shared" si="20"/>
        <v>0</v>
      </c>
      <c r="V396" s="16"/>
      <c r="W396" s="16"/>
      <c r="X396" s="16"/>
      <c r="Y396" s="236">
        <f t="shared" si="22"/>
        <v>0</v>
      </c>
    </row>
    <row r="397" spans="1:25" ht="33" hidden="1" customHeight="1">
      <c r="A397" s="278">
        <f t="shared" si="21"/>
        <v>350</v>
      </c>
      <c r="B397" s="246">
        <v>542100</v>
      </c>
      <c r="C397" s="279" t="s">
        <v>1198</v>
      </c>
      <c r="D397" s="331">
        <f>+Programska_aktivnost!D397+Sheet1!D397+Sheet2!D397</f>
        <v>0</v>
      </c>
      <c r="E397" s="320">
        <f>+Programska_aktivnost!E397+Sheet1!E397+Sheet2!E397</f>
        <v>0</v>
      </c>
      <c r="F397" s="331">
        <f>+Programska_aktivnost!F397+Sheet1!F397+Sheet2!F397</f>
        <v>0</v>
      </c>
      <c r="G397" s="320">
        <f>+Programska_aktivnost!G397+Sheet1!G397+Sheet2!G397</f>
        <v>0</v>
      </c>
      <c r="H397" s="332">
        <f>+Programska_aktivnost!H397+Sheet1!H397+Sheet2!H397</f>
        <v>0</v>
      </c>
      <c r="I397" s="333">
        <f>+Programska_aktivnost!I397+Sheet1!I397+Sheet2!I397</f>
        <v>0</v>
      </c>
      <c r="J397" s="331">
        <f>+Programska_aktivnost!J397+Sheet1!J397+Sheet2!J397</f>
        <v>0</v>
      </c>
      <c r="K397" s="320">
        <f>+Programska_aktivnost!K397+Sheet1!K397+Sheet2!K397</f>
        <v>0</v>
      </c>
      <c r="L397" s="331">
        <f>+Programska_aktivnost!L397+Sheet1!L397+Sheet2!L397</f>
        <v>0</v>
      </c>
      <c r="M397" s="320">
        <f>+Programska_aktivnost!M397+Sheet1!M397+Sheet2!M397</f>
        <v>0</v>
      </c>
      <c r="N397" s="331">
        <f t="shared" si="20"/>
        <v>0</v>
      </c>
      <c r="O397" s="320">
        <f t="shared" si="20"/>
        <v>0</v>
      </c>
      <c r="V397" s="16"/>
      <c r="W397" s="16"/>
      <c r="X397" s="16"/>
      <c r="Y397" s="236">
        <f t="shared" si="22"/>
        <v>0</v>
      </c>
    </row>
    <row r="398" spans="1:25" ht="33" hidden="1" customHeight="1">
      <c r="A398" s="276">
        <f t="shared" si="21"/>
        <v>351</v>
      </c>
      <c r="B398" s="245">
        <v>543000</v>
      </c>
      <c r="C398" s="277" t="s">
        <v>1571</v>
      </c>
      <c r="D398" s="254">
        <f>+Programska_aktivnost!D398+Sheet1!D398+Sheet2!D398</f>
        <v>0</v>
      </c>
      <c r="E398" s="253">
        <f>+Programska_aktivnost!E398+Sheet1!E398+Sheet2!E398</f>
        <v>0</v>
      </c>
      <c r="F398" s="254">
        <f>+Programska_aktivnost!F398+Sheet1!F398+Sheet2!F398</f>
        <v>0</v>
      </c>
      <c r="G398" s="253">
        <f>+Programska_aktivnost!G398+Sheet1!G398+Sheet2!G398</f>
        <v>0</v>
      </c>
      <c r="H398" s="252">
        <f>+Programska_aktivnost!H398+Sheet1!H398+Sheet2!H398</f>
        <v>0</v>
      </c>
      <c r="I398" s="253">
        <f>+Programska_aktivnost!I398+Sheet1!I398+Sheet2!I398</f>
        <v>0</v>
      </c>
      <c r="J398" s="254">
        <f>+Programska_aktivnost!J398+Sheet1!J398+Sheet2!J398</f>
        <v>0</v>
      </c>
      <c r="K398" s="253">
        <f>+Programska_aktivnost!K398+Sheet1!K398+Sheet2!K398</f>
        <v>0</v>
      </c>
      <c r="L398" s="254">
        <f>+Programska_aktivnost!L398+Sheet1!L398+Sheet2!L398</f>
        <v>0</v>
      </c>
      <c r="M398" s="253">
        <f>+Programska_aktivnost!M398+Sheet1!M398+Sheet2!M398</f>
        <v>0</v>
      </c>
      <c r="N398" s="254">
        <f t="shared" si="20"/>
        <v>0</v>
      </c>
      <c r="O398" s="253">
        <f t="shared" si="20"/>
        <v>0</v>
      </c>
      <c r="V398" s="16"/>
      <c r="W398" s="16"/>
      <c r="X398" s="16"/>
      <c r="Y398" s="236">
        <f t="shared" si="22"/>
        <v>0</v>
      </c>
    </row>
    <row r="399" spans="1:25" ht="33" hidden="1" customHeight="1">
      <c r="A399" s="278">
        <f t="shared" si="21"/>
        <v>352</v>
      </c>
      <c r="B399" s="246">
        <v>543100</v>
      </c>
      <c r="C399" s="279" t="s">
        <v>1199</v>
      </c>
      <c r="D399" s="331">
        <f>+Programska_aktivnost!D399+Sheet1!D399+Sheet2!D399</f>
        <v>0</v>
      </c>
      <c r="E399" s="320">
        <f>+Programska_aktivnost!E399+Sheet1!E399+Sheet2!E399</f>
        <v>0</v>
      </c>
      <c r="F399" s="331">
        <f>+Programska_aktivnost!F399+Sheet1!F399+Sheet2!F399</f>
        <v>0</v>
      </c>
      <c r="G399" s="320">
        <f>+Programska_aktivnost!G399+Sheet1!G399+Sheet2!G399</f>
        <v>0</v>
      </c>
      <c r="H399" s="332">
        <f>+Programska_aktivnost!H399+Sheet1!H399+Sheet2!H399</f>
        <v>0</v>
      </c>
      <c r="I399" s="333">
        <f>+Programska_aktivnost!I399+Sheet1!I399+Sheet2!I399</f>
        <v>0</v>
      </c>
      <c r="J399" s="331">
        <f>+Programska_aktivnost!J399+Sheet1!J399+Sheet2!J399</f>
        <v>0</v>
      </c>
      <c r="K399" s="320">
        <f>+Programska_aktivnost!K399+Sheet1!K399+Sheet2!K399</f>
        <v>0</v>
      </c>
      <c r="L399" s="331">
        <f>+Programska_aktivnost!L399+Sheet1!L399+Sheet2!L399</f>
        <v>0</v>
      </c>
      <c r="M399" s="320">
        <f>+Programska_aktivnost!M399+Sheet1!M399+Sheet2!M399</f>
        <v>0</v>
      </c>
      <c r="N399" s="331">
        <f t="shared" si="20"/>
        <v>0</v>
      </c>
      <c r="O399" s="320">
        <f t="shared" si="20"/>
        <v>0</v>
      </c>
      <c r="V399" s="16"/>
      <c r="W399" s="16"/>
      <c r="X399" s="16"/>
      <c r="Y399" s="236">
        <f t="shared" si="22"/>
        <v>0</v>
      </c>
    </row>
    <row r="400" spans="1:25" ht="33" hidden="1" customHeight="1">
      <c r="A400" s="278">
        <f t="shared" si="21"/>
        <v>353</v>
      </c>
      <c r="B400" s="246">
        <v>543200</v>
      </c>
      <c r="C400" s="279" t="s">
        <v>1200</v>
      </c>
      <c r="D400" s="331">
        <f>+Programska_aktivnost!D400+Sheet1!D400+Sheet2!D400</f>
        <v>0</v>
      </c>
      <c r="E400" s="320">
        <f>+Programska_aktivnost!E400+Sheet1!E400+Sheet2!E400</f>
        <v>0</v>
      </c>
      <c r="F400" s="331">
        <f>+Programska_aktivnost!F400+Sheet1!F400+Sheet2!F400</f>
        <v>0</v>
      </c>
      <c r="G400" s="320">
        <f>+Programska_aktivnost!G400+Sheet1!G400+Sheet2!G400</f>
        <v>0</v>
      </c>
      <c r="H400" s="332">
        <f>+Programska_aktivnost!H400+Sheet1!H400+Sheet2!H400</f>
        <v>0</v>
      </c>
      <c r="I400" s="333">
        <f>+Programska_aktivnost!I400+Sheet1!I400+Sheet2!I400</f>
        <v>0</v>
      </c>
      <c r="J400" s="331">
        <f>+Programska_aktivnost!J400+Sheet1!J400+Sheet2!J400</f>
        <v>0</v>
      </c>
      <c r="K400" s="320">
        <f>+Programska_aktivnost!K400+Sheet1!K400+Sheet2!K400</f>
        <v>0</v>
      </c>
      <c r="L400" s="331">
        <f>+Programska_aktivnost!L400+Sheet1!L400+Sheet2!L400</f>
        <v>0</v>
      </c>
      <c r="M400" s="320">
        <f>+Programska_aktivnost!M400+Sheet1!M400+Sheet2!M400</f>
        <v>0</v>
      </c>
      <c r="N400" s="331">
        <f t="shared" si="20"/>
        <v>0</v>
      </c>
      <c r="O400" s="320">
        <f t="shared" si="20"/>
        <v>0</v>
      </c>
      <c r="V400" s="16"/>
      <c r="W400" s="16"/>
      <c r="X400" s="16"/>
      <c r="Y400" s="236">
        <f t="shared" si="22"/>
        <v>0</v>
      </c>
    </row>
    <row r="401" spans="1:25" ht="51" hidden="1">
      <c r="A401" s="276">
        <f t="shared" si="21"/>
        <v>354</v>
      </c>
      <c r="B401" s="245">
        <v>550000</v>
      </c>
      <c r="C401" s="277" t="s">
        <v>1572</v>
      </c>
      <c r="D401" s="254">
        <f>+Programska_aktivnost!D401+Sheet1!D401+Sheet2!D401</f>
        <v>0</v>
      </c>
      <c r="E401" s="253">
        <f>+Programska_aktivnost!E401+Sheet1!E401+Sheet2!E401</f>
        <v>0</v>
      </c>
      <c r="F401" s="254">
        <f>+Programska_aktivnost!F401+Sheet1!F401+Sheet2!F401</f>
        <v>0</v>
      </c>
      <c r="G401" s="253">
        <f>+Programska_aktivnost!G401+Sheet1!G401+Sheet2!G401</f>
        <v>0</v>
      </c>
      <c r="H401" s="252">
        <f>+Programska_aktivnost!H401+Sheet1!H401+Sheet2!H401</f>
        <v>0</v>
      </c>
      <c r="I401" s="253">
        <f>+Programska_aktivnost!I401+Sheet1!I401+Sheet2!I401</f>
        <v>0</v>
      </c>
      <c r="J401" s="254">
        <f>+Programska_aktivnost!J401+Sheet1!J401+Sheet2!J401</f>
        <v>0</v>
      </c>
      <c r="K401" s="253">
        <f>+Programska_aktivnost!K401+Sheet1!K401+Sheet2!K401</f>
        <v>0</v>
      </c>
      <c r="L401" s="254">
        <f>+Programska_aktivnost!L401+Sheet1!L401+Sheet2!L401</f>
        <v>0</v>
      </c>
      <c r="M401" s="253">
        <f>+Programska_aktivnost!M401+Sheet1!M401+Sheet2!M401</f>
        <v>0</v>
      </c>
      <c r="N401" s="254">
        <f t="shared" si="20"/>
        <v>0</v>
      </c>
      <c r="O401" s="253">
        <f t="shared" si="20"/>
        <v>0</v>
      </c>
      <c r="V401" s="16"/>
      <c r="W401" s="16"/>
      <c r="X401" s="16"/>
      <c r="Y401" s="236">
        <f t="shared" si="22"/>
        <v>0</v>
      </c>
    </row>
    <row r="402" spans="1:25" ht="51" hidden="1">
      <c r="A402" s="276">
        <f t="shared" si="21"/>
        <v>355</v>
      </c>
      <c r="B402" s="245">
        <v>551000</v>
      </c>
      <c r="C402" s="277" t="s">
        <v>1573</v>
      </c>
      <c r="D402" s="254">
        <f>+Programska_aktivnost!D402+Sheet1!D402+Sheet2!D402</f>
        <v>0</v>
      </c>
      <c r="E402" s="253">
        <f>+Programska_aktivnost!E402+Sheet1!E402+Sheet2!E402</f>
        <v>0</v>
      </c>
      <c r="F402" s="254">
        <f>+Programska_aktivnost!F402+Sheet1!F402+Sheet2!F402</f>
        <v>0</v>
      </c>
      <c r="G402" s="253">
        <f>+Programska_aktivnost!G402+Sheet1!G402+Sheet2!G402</f>
        <v>0</v>
      </c>
      <c r="H402" s="252">
        <f>+Programska_aktivnost!H402+Sheet1!H402+Sheet2!H402</f>
        <v>0</v>
      </c>
      <c r="I402" s="253">
        <f>+Programska_aktivnost!I402+Sheet1!I402+Sheet2!I402</f>
        <v>0</v>
      </c>
      <c r="J402" s="254">
        <f>+Programska_aktivnost!J402+Sheet1!J402+Sheet2!J402</f>
        <v>0</v>
      </c>
      <c r="K402" s="253">
        <f>+Programska_aktivnost!K402+Sheet1!K402+Sheet2!K402</f>
        <v>0</v>
      </c>
      <c r="L402" s="254">
        <f>+Programska_aktivnost!L402+Sheet1!L402+Sheet2!L402</f>
        <v>0</v>
      </c>
      <c r="M402" s="253">
        <f>+Programska_aktivnost!M402+Sheet1!M402+Sheet2!M402</f>
        <v>0</v>
      </c>
      <c r="N402" s="254">
        <f t="shared" si="20"/>
        <v>0</v>
      </c>
      <c r="O402" s="253">
        <f t="shared" si="20"/>
        <v>0</v>
      </c>
      <c r="V402" s="16"/>
      <c r="W402" s="16"/>
      <c r="X402" s="16"/>
      <c r="Y402" s="236">
        <f t="shared" si="22"/>
        <v>0</v>
      </c>
    </row>
    <row r="403" spans="1:25" ht="51" hidden="1">
      <c r="A403" s="278">
        <f t="shared" si="21"/>
        <v>356</v>
      </c>
      <c r="B403" s="246">
        <v>551100</v>
      </c>
      <c r="C403" s="284" t="s">
        <v>1323</v>
      </c>
      <c r="D403" s="331">
        <f>+Programska_aktivnost!D403+Sheet1!D403+Sheet2!D403</f>
        <v>0</v>
      </c>
      <c r="E403" s="320">
        <f>+Programska_aktivnost!E403+Sheet1!E403+Sheet2!E403</f>
        <v>0</v>
      </c>
      <c r="F403" s="331">
        <f>+Programska_aktivnost!F403+Sheet1!F403+Sheet2!F403</f>
        <v>0</v>
      </c>
      <c r="G403" s="320">
        <f>+Programska_aktivnost!G403+Sheet1!G403+Sheet2!G403</f>
        <v>0</v>
      </c>
      <c r="H403" s="332">
        <f>+Programska_aktivnost!H403+Sheet1!H403+Sheet2!H403</f>
        <v>0</v>
      </c>
      <c r="I403" s="333">
        <f>+Programska_aktivnost!I403+Sheet1!I403+Sheet2!I403</f>
        <v>0</v>
      </c>
      <c r="J403" s="331">
        <f>+Programska_aktivnost!J403+Sheet1!J403+Sheet2!J403</f>
        <v>0</v>
      </c>
      <c r="K403" s="320">
        <f>+Programska_aktivnost!K403+Sheet1!K403+Sheet2!K403</f>
        <v>0</v>
      </c>
      <c r="L403" s="331">
        <f>+Programska_aktivnost!L403+Sheet1!L403+Sheet2!L403</f>
        <v>0</v>
      </c>
      <c r="M403" s="320">
        <f>+Programska_aktivnost!M403+Sheet1!M403+Sheet2!M403</f>
        <v>0</v>
      </c>
      <c r="N403" s="331">
        <f t="shared" ref="N403:O451" si="23">SUM(H403,J403,L403)</f>
        <v>0</v>
      </c>
      <c r="O403" s="320">
        <f t="shared" si="23"/>
        <v>0</v>
      </c>
      <c r="V403" s="16"/>
      <c r="W403" s="16"/>
      <c r="X403" s="16"/>
      <c r="Y403" s="236">
        <f t="shared" si="22"/>
        <v>0</v>
      </c>
    </row>
    <row r="404" spans="1:25" ht="38.25" hidden="1">
      <c r="A404" s="274">
        <f t="shared" si="21"/>
        <v>357</v>
      </c>
      <c r="B404" s="244">
        <v>600000</v>
      </c>
      <c r="C404" s="275" t="s">
        <v>1574</v>
      </c>
      <c r="D404" s="264">
        <f>+Programska_aktivnost!D404+Sheet1!D404+Sheet2!D404</f>
        <v>0</v>
      </c>
      <c r="E404" s="263">
        <f>+Programska_aktivnost!E404+Sheet1!E404+Sheet2!E404</f>
        <v>0</v>
      </c>
      <c r="F404" s="264">
        <f>+Programska_aktivnost!F404+Sheet1!F404+Sheet2!F404</f>
        <v>0</v>
      </c>
      <c r="G404" s="263">
        <f>+Programska_aktivnost!G404+Sheet1!G404+Sheet2!G404</f>
        <v>0</v>
      </c>
      <c r="H404" s="251">
        <f>+Programska_aktivnost!H404+Sheet1!H404+Sheet2!H404</f>
        <v>0</v>
      </c>
      <c r="I404" s="263">
        <f>+Programska_aktivnost!I404+Sheet1!I404+Sheet2!I404</f>
        <v>0</v>
      </c>
      <c r="J404" s="264">
        <f>+Programska_aktivnost!J404+Sheet1!J404+Sheet2!J404</f>
        <v>0</v>
      </c>
      <c r="K404" s="263">
        <f>+Programska_aktivnost!K404+Sheet1!K404+Sheet2!K404</f>
        <v>0</v>
      </c>
      <c r="L404" s="264">
        <f>+Programska_aktivnost!L404+Sheet1!L404+Sheet2!L404</f>
        <v>0</v>
      </c>
      <c r="M404" s="263">
        <f>+Programska_aktivnost!M404+Sheet1!M404+Sheet2!M404</f>
        <v>0</v>
      </c>
      <c r="N404" s="264">
        <f t="shared" si="23"/>
        <v>0</v>
      </c>
      <c r="O404" s="263">
        <f t="shared" si="23"/>
        <v>0</v>
      </c>
      <c r="V404" s="16"/>
      <c r="W404" s="16"/>
      <c r="X404" s="16"/>
      <c r="Y404" s="236">
        <f t="shared" si="22"/>
        <v>0</v>
      </c>
    </row>
    <row r="405" spans="1:25" ht="33" hidden="1" customHeight="1">
      <c r="A405" s="276">
        <f t="shared" si="21"/>
        <v>358</v>
      </c>
      <c r="B405" s="245">
        <v>610000</v>
      </c>
      <c r="C405" s="277" t="s">
        <v>1575</v>
      </c>
      <c r="D405" s="254">
        <f>+Programska_aktivnost!D405+Sheet1!D405+Sheet2!D405</f>
        <v>0</v>
      </c>
      <c r="E405" s="253">
        <f>+Programska_aktivnost!E405+Sheet1!E405+Sheet2!E405</f>
        <v>0</v>
      </c>
      <c r="F405" s="254">
        <f>+Programska_aktivnost!F405+Sheet1!F405+Sheet2!F405</f>
        <v>0</v>
      </c>
      <c r="G405" s="253">
        <f>+Programska_aktivnost!G405+Sheet1!G405+Sheet2!G405</f>
        <v>0</v>
      </c>
      <c r="H405" s="252">
        <f>+Programska_aktivnost!H405+Sheet1!H405+Sheet2!H405</f>
        <v>0</v>
      </c>
      <c r="I405" s="253">
        <f>+Programska_aktivnost!I405+Sheet1!I405+Sheet2!I405</f>
        <v>0</v>
      </c>
      <c r="J405" s="254">
        <f>+Programska_aktivnost!J405+Sheet1!J405+Sheet2!J405</f>
        <v>0</v>
      </c>
      <c r="K405" s="253">
        <f>+Programska_aktivnost!K405+Sheet1!K405+Sheet2!K405</f>
        <v>0</v>
      </c>
      <c r="L405" s="254">
        <f>+Programska_aktivnost!L405+Sheet1!L405+Sheet2!L405</f>
        <v>0</v>
      </c>
      <c r="M405" s="253">
        <f>+Programska_aktivnost!M405+Sheet1!M405+Sheet2!M405</f>
        <v>0</v>
      </c>
      <c r="N405" s="254">
        <f t="shared" si="23"/>
        <v>0</v>
      </c>
      <c r="O405" s="253">
        <f t="shared" si="23"/>
        <v>0</v>
      </c>
      <c r="V405" s="16"/>
      <c r="W405" s="16"/>
      <c r="X405" s="16"/>
      <c r="Y405" s="236">
        <f t="shared" si="22"/>
        <v>0</v>
      </c>
    </row>
    <row r="406" spans="1:25" ht="33" hidden="1" customHeight="1">
      <c r="A406" s="276">
        <f t="shared" si="21"/>
        <v>359</v>
      </c>
      <c r="B406" s="245">
        <v>611000</v>
      </c>
      <c r="C406" s="277" t="s">
        <v>1576</v>
      </c>
      <c r="D406" s="254">
        <f>+Programska_aktivnost!D406+Sheet1!D406+Sheet2!D406</f>
        <v>0</v>
      </c>
      <c r="E406" s="253">
        <f>+Programska_aktivnost!E406+Sheet1!E406+Sheet2!E406</f>
        <v>0</v>
      </c>
      <c r="F406" s="254">
        <f>+Programska_aktivnost!F406+Sheet1!F406+Sheet2!F406</f>
        <v>0</v>
      </c>
      <c r="G406" s="253">
        <f>+Programska_aktivnost!G406+Sheet1!G406+Sheet2!G406</f>
        <v>0</v>
      </c>
      <c r="H406" s="252">
        <f>+Programska_aktivnost!H406+Sheet1!H406+Sheet2!H406</f>
        <v>0</v>
      </c>
      <c r="I406" s="253">
        <f>+Programska_aktivnost!I406+Sheet1!I406+Sheet2!I406</f>
        <v>0</v>
      </c>
      <c r="J406" s="254">
        <f>+Programska_aktivnost!J406+Sheet1!J406+Sheet2!J406</f>
        <v>0</v>
      </c>
      <c r="K406" s="253">
        <f>+Programska_aktivnost!K406+Sheet1!K406+Sheet2!K406</f>
        <v>0</v>
      </c>
      <c r="L406" s="254">
        <f>+Programska_aktivnost!L406+Sheet1!L406+Sheet2!L406</f>
        <v>0</v>
      </c>
      <c r="M406" s="253">
        <f>+Programska_aktivnost!M406+Sheet1!M406+Sheet2!M406</f>
        <v>0</v>
      </c>
      <c r="N406" s="254">
        <f t="shared" si="23"/>
        <v>0</v>
      </c>
      <c r="O406" s="253">
        <f t="shared" si="23"/>
        <v>0</v>
      </c>
      <c r="V406" s="16"/>
      <c r="W406" s="16"/>
      <c r="X406" s="16"/>
      <c r="Y406" s="236">
        <f t="shared" si="22"/>
        <v>0</v>
      </c>
    </row>
    <row r="407" spans="1:25" ht="33" hidden="1" customHeight="1">
      <c r="A407" s="278">
        <f t="shared" si="21"/>
        <v>360</v>
      </c>
      <c r="B407" s="246">
        <v>611100</v>
      </c>
      <c r="C407" s="279" t="s">
        <v>1201</v>
      </c>
      <c r="D407" s="331">
        <f>+Programska_aktivnost!D407+Sheet1!D407+Sheet2!D407</f>
        <v>0</v>
      </c>
      <c r="E407" s="320">
        <f>+Programska_aktivnost!E407+Sheet1!E407+Sheet2!E407</f>
        <v>0</v>
      </c>
      <c r="F407" s="331">
        <f>+Programska_aktivnost!F407+Sheet1!F407+Sheet2!F407</f>
        <v>0</v>
      </c>
      <c r="G407" s="320">
        <f>+Programska_aktivnost!G407+Sheet1!G407+Sheet2!G407</f>
        <v>0</v>
      </c>
      <c r="H407" s="332">
        <f>+Programska_aktivnost!H407+Sheet1!H407+Sheet2!H407</f>
        <v>0</v>
      </c>
      <c r="I407" s="333">
        <f>+Programska_aktivnost!I407+Sheet1!I407+Sheet2!I407</f>
        <v>0</v>
      </c>
      <c r="J407" s="331">
        <f>+Programska_aktivnost!J407+Sheet1!J407+Sheet2!J407</f>
        <v>0</v>
      </c>
      <c r="K407" s="320">
        <f>+Programska_aktivnost!K407+Sheet1!K407+Sheet2!K407</f>
        <v>0</v>
      </c>
      <c r="L407" s="331">
        <f>+Programska_aktivnost!L407+Sheet1!L407+Sheet2!L407</f>
        <v>0</v>
      </c>
      <c r="M407" s="320">
        <f>+Programska_aktivnost!M407+Sheet1!M407+Sheet2!M407</f>
        <v>0</v>
      </c>
      <c r="N407" s="331">
        <f t="shared" si="23"/>
        <v>0</v>
      </c>
      <c r="O407" s="320">
        <f t="shared" si="23"/>
        <v>0</v>
      </c>
      <c r="V407" s="16"/>
      <c r="W407" s="16"/>
      <c r="X407" s="16"/>
      <c r="Y407" s="236">
        <f t="shared" si="22"/>
        <v>0</v>
      </c>
    </row>
    <row r="408" spans="1:25" ht="33" hidden="1" customHeight="1">
      <c r="A408" s="278">
        <f t="shared" si="21"/>
        <v>361</v>
      </c>
      <c r="B408" s="246">
        <v>611200</v>
      </c>
      <c r="C408" s="279" t="s">
        <v>1202</v>
      </c>
      <c r="D408" s="331">
        <f>+Programska_aktivnost!D408+Sheet1!D408+Sheet2!D408</f>
        <v>0</v>
      </c>
      <c r="E408" s="320">
        <f>+Programska_aktivnost!E408+Sheet1!E408+Sheet2!E408</f>
        <v>0</v>
      </c>
      <c r="F408" s="331">
        <f>+Programska_aktivnost!F408+Sheet1!F408+Sheet2!F408</f>
        <v>0</v>
      </c>
      <c r="G408" s="320">
        <f>+Programska_aktivnost!G408+Sheet1!G408+Sheet2!G408</f>
        <v>0</v>
      </c>
      <c r="H408" s="332">
        <f>+Programska_aktivnost!H408+Sheet1!H408+Sheet2!H408</f>
        <v>0</v>
      </c>
      <c r="I408" s="333">
        <f>+Programska_aktivnost!I408+Sheet1!I408+Sheet2!I408</f>
        <v>0</v>
      </c>
      <c r="J408" s="331">
        <f>+Programska_aktivnost!J408+Sheet1!J408+Sheet2!J408</f>
        <v>0</v>
      </c>
      <c r="K408" s="320">
        <f>+Programska_aktivnost!K408+Sheet1!K408+Sheet2!K408</f>
        <v>0</v>
      </c>
      <c r="L408" s="331">
        <f>+Programska_aktivnost!L408+Sheet1!L408+Sheet2!L408</f>
        <v>0</v>
      </c>
      <c r="M408" s="320">
        <f>+Programska_aktivnost!M408+Sheet1!M408+Sheet2!M408</f>
        <v>0</v>
      </c>
      <c r="N408" s="331">
        <f t="shared" si="23"/>
        <v>0</v>
      </c>
      <c r="O408" s="320">
        <f t="shared" si="23"/>
        <v>0</v>
      </c>
      <c r="V408" s="16"/>
      <c r="W408" s="16"/>
      <c r="X408" s="16"/>
      <c r="Y408" s="236">
        <f t="shared" si="22"/>
        <v>0</v>
      </c>
    </row>
    <row r="409" spans="1:25" ht="33" hidden="1" customHeight="1">
      <c r="A409" s="278">
        <f t="shared" si="21"/>
        <v>362</v>
      </c>
      <c r="B409" s="246">
        <v>611300</v>
      </c>
      <c r="C409" s="279" t="s">
        <v>1203</v>
      </c>
      <c r="D409" s="331">
        <f>+Programska_aktivnost!D409+Sheet1!D409+Sheet2!D409</f>
        <v>0</v>
      </c>
      <c r="E409" s="320">
        <f>+Programska_aktivnost!E409+Sheet1!E409+Sheet2!E409</f>
        <v>0</v>
      </c>
      <c r="F409" s="331">
        <f>+Programska_aktivnost!F409+Sheet1!F409+Sheet2!F409</f>
        <v>0</v>
      </c>
      <c r="G409" s="320">
        <f>+Programska_aktivnost!G409+Sheet1!G409+Sheet2!G409</f>
        <v>0</v>
      </c>
      <c r="H409" s="332">
        <f>+Programska_aktivnost!H409+Sheet1!H409+Sheet2!H409</f>
        <v>0</v>
      </c>
      <c r="I409" s="333">
        <f>+Programska_aktivnost!I409+Sheet1!I409+Sheet2!I409</f>
        <v>0</v>
      </c>
      <c r="J409" s="331">
        <f>+Programska_aktivnost!J409+Sheet1!J409+Sheet2!J409</f>
        <v>0</v>
      </c>
      <c r="K409" s="320">
        <f>+Programska_aktivnost!K409+Sheet1!K409+Sheet2!K409</f>
        <v>0</v>
      </c>
      <c r="L409" s="331">
        <f>+Programska_aktivnost!L409+Sheet1!L409+Sheet2!L409</f>
        <v>0</v>
      </c>
      <c r="M409" s="320">
        <f>+Programska_aktivnost!M409+Sheet1!M409+Sheet2!M409</f>
        <v>0</v>
      </c>
      <c r="N409" s="331">
        <f t="shared" si="23"/>
        <v>0</v>
      </c>
      <c r="O409" s="320">
        <f t="shared" si="23"/>
        <v>0</v>
      </c>
      <c r="V409" s="16"/>
      <c r="W409" s="16"/>
      <c r="X409" s="16"/>
      <c r="Y409" s="236">
        <f t="shared" si="22"/>
        <v>0</v>
      </c>
    </row>
    <row r="410" spans="1:25" ht="33" hidden="1" customHeight="1">
      <c r="A410" s="278">
        <f t="shared" si="21"/>
        <v>363</v>
      </c>
      <c r="B410" s="246">
        <v>611400</v>
      </c>
      <c r="C410" s="279" t="s">
        <v>1204</v>
      </c>
      <c r="D410" s="331">
        <f>+Programska_aktivnost!D410+Sheet1!D410+Sheet2!D410</f>
        <v>0</v>
      </c>
      <c r="E410" s="320">
        <f>+Programska_aktivnost!E410+Sheet1!E410+Sheet2!E410</f>
        <v>0</v>
      </c>
      <c r="F410" s="331">
        <f>+Programska_aktivnost!F410+Sheet1!F410+Sheet2!F410</f>
        <v>0</v>
      </c>
      <c r="G410" s="320">
        <f>+Programska_aktivnost!G410+Sheet1!G410+Sheet2!G410</f>
        <v>0</v>
      </c>
      <c r="H410" s="332">
        <f>+Programska_aktivnost!H410+Sheet1!H410+Sheet2!H410</f>
        <v>0</v>
      </c>
      <c r="I410" s="333">
        <f>+Programska_aktivnost!I410+Sheet1!I410+Sheet2!I410</f>
        <v>0</v>
      </c>
      <c r="J410" s="331">
        <f>+Programska_aktivnost!J410+Sheet1!J410+Sheet2!J410</f>
        <v>0</v>
      </c>
      <c r="K410" s="320">
        <f>+Programska_aktivnost!K410+Sheet1!K410+Sheet2!K410</f>
        <v>0</v>
      </c>
      <c r="L410" s="331">
        <f>+Programska_aktivnost!L410+Sheet1!L410+Sheet2!L410</f>
        <v>0</v>
      </c>
      <c r="M410" s="320">
        <f>+Programska_aktivnost!M410+Sheet1!M410+Sheet2!M410</f>
        <v>0</v>
      </c>
      <c r="N410" s="331">
        <f t="shared" si="23"/>
        <v>0</v>
      </c>
      <c r="O410" s="320">
        <f t="shared" si="23"/>
        <v>0</v>
      </c>
      <c r="V410" s="16"/>
      <c r="W410" s="16"/>
      <c r="X410" s="16"/>
      <c r="Y410" s="236">
        <f t="shared" si="22"/>
        <v>0</v>
      </c>
    </row>
    <row r="411" spans="1:25" ht="33" hidden="1" customHeight="1">
      <c r="A411" s="278">
        <f t="shared" si="21"/>
        <v>364</v>
      </c>
      <c r="B411" s="246">
        <v>611500</v>
      </c>
      <c r="C411" s="279" t="s">
        <v>1205</v>
      </c>
      <c r="D411" s="331">
        <f>+Programska_aktivnost!D411+Sheet1!D411+Sheet2!D411</f>
        <v>0</v>
      </c>
      <c r="E411" s="320">
        <f>+Programska_aktivnost!E411+Sheet1!E411+Sheet2!E411</f>
        <v>0</v>
      </c>
      <c r="F411" s="331">
        <f>+Programska_aktivnost!F411+Sheet1!F411+Sheet2!F411</f>
        <v>0</v>
      </c>
      <c r="G411" s="320">
        <f>+Programska_aktivnost!G411+Sheet1!G411+Sheet2!G411</f>
        <v>0</v>
      </c>
      <c r="H411" s="332">
        <f>+Programska_aktivnost!H411+Sheet1!H411+Sheet2!H411</f>
        <v>0</v>
      </c>
      <c r="I411" s="333">
        <f>+Programska_aktivnost!I411+Sheet1!I411+Sheet2!I411</f>
        <v>0</v>
      </c>
      <c r="J411" s="331">
        <f>+Programska_aktivnost!J411+Sheet1!J411+Sheet2!J411</f>
        <v>0</v>
      </c>
      <c r="K411" s="320">
        <f>+Programska_aktivnost!K411+Sheet1!K411+Sheet2!K411</f>
        <v>0</v>
      </c>
      <c r="L411" s="331">
        <f>+Programska_aktivnost!L411+Sheet1!L411+Sheet2!L411</f>
        <v>0</v>
      </c>
      <c r="M411" s="320">
        <f>+Programska_aktivnost!M411+Sheet1!M411+Sheet2!M411</f>
        <v>0</v>
      </c>
      <c r="N411" s="331">
        <f t="shared" si="23"/>
        <v>0</v>
      </c>
      <c r="O411" s="320">
        <f t="shared" si="23"/>
        <v>0</v>
      </c>
      <c r="V411" s="16"/>
      <c r="W411" s="16"/>
      <c r="X411" s="16"/>
      <c r="Y411" s="236">
        <f t="shared" si="22"/>
        <v>0</v>
      </c>
    </row>
    <row r="412" spans="1:25" ht="33" hidden="1" customHeight="1">
      <c r="A412" s="278">
        <f t="shared" si="21"/>
        <v>365</v>
      </c>
      <c r="B412" s="246">
        <v>611600</v>
      </c>
      <c r="C412" s="279" t="s">
        <v>1206</v>
      </c>
      <c r="D412" s="331">
        <f>+Programska_aktivnost!D412+Sheet1!D412+Sheet2!D412</f>
        <v>0</v>
      </c>
      <c r="E412" s="320">
        <f>+Programska_aktivnost!E412+Sheet1!E412+Sheet2!E412</f>
        <v>0</v>
      </c>
      <c r="F412" s="331">
        <f>+Programska_aktivnost!F412+Sheet1!F412+Sheet2!F412</f>
        <v>0</v>
      </c>
      <c r="G412" s="320">
        <f>+Programska_aktivnost!G412+Sheet1!G412+Sheet2!G412</f>
        <v>0</v>
      </c>
      <c r="H412" s="332">
        <f>+Programska_aktivnost!H412+Sheet1!H412+Sheet2!H412</f>
        <v>0</v>
      </c>
      <c r="I412" s="333">
        <f>+Programska_aktivnost!I412+Sheet1!I412+Sheet2!I412</f>
        <v>0</v>
      </c>
      <c r="J412" s="331">
        <f>+Programska_aktivnost!J412+Sheet1!J412+Sheet2!J412</f>
        <v>0</v>
      </c>
      <c r="K412" s="320">
        <f>+Programska_aktivnost!K412+Sheet1!K412+Sheet2!K412</f>
        <v>0</v>
      </c>
      <c r="L412" s="331">
        <f>+Programska_aktivnost!L412+Sheet1!L412+Sheet2!L412</f>
        <v>0</v>
      </c>
      <c r="M412" s="320">
        <f>+Programska_aktivnost!M412+Sheet1!M412+Sheet2!M412</f>
        <v>0</v>
      </c>
      <c r="N412" s="331">
        <f t="shared" si="23"/>
        <v>0</v>
      </c>
      <c r="O412" s="320">
        <f t="shared" si="23"/>
        <v>0</v>
      </c>
      <c r="V412" s="16"/>
      <c r="W412" s="16"/>
      <c r="X412" s="16"/>
      <c r="Y412" s="236">
        <f t="shared" si="22"/>
        <v>0</v>
      </c>
    </row>
    <row r="413" spans="1:25" ht="33" hidden="1" customHeight="1">
      <c r="A413" s="278">
        <f t="shared" si="21"/>
        <v>366</v>
      </c>
      <c r="B413" s="246">
        <v>611700</v>
      </c>
      <c r="C413" s="279" t="s">
        <v>1207</v>
      </c>
      <c r="D413" s="331">
        <f>+Programska_aktivnost!D413+Sheet1!D413+Sheet2!D413</f>
        <v>0</v>
      </c>
      <c r="E413" s="320">
        <f>+Programska_aktivnost!E413+Sheet1!E413+Sheet2!E413</f>
        <v>0</v>
      </c>
      <c r="F413" s="331">
        <f>+Programska_aktivnost!F413+Sheet1!F413+Sheet2!F413</f>
        <v>0</v>
      </c>
      <c r="G413" s="320">
        <f>+Programska_aktivnost!G413+Sheet1!G413+Sheet2!G413</f>
        <v>0</v>
      </c>
      <c r="H413" s="332">
        <f>+Programska_aktivnost!H413+Sheet1!H413+Sheet2!H413</f>
        <v>0</v>
      </c>
      <c r="I413" s="333">
        <f>+Programska_aktivnost!I413+Sheet1!I413+Sheet2!I413</f>
        <v>0</v>
      </c>
      <c r="J413" s="331">
        <f>+Programska_aktivnost!J413+Sheet1!J413+Sheet2!J413</f>
        <v>0</v>
      </c>
      <c r="K413" s="320">
        <f>+Programska_aktivnost!K413+Sheet1!K413+Sheet2!K413</f>
        <v>0</v>
      </c>
      <c r="L413" s="331">
        <f>+Programska_aktivnost!L413+Sheet1!L413+Sheet2!L413</f>
        <v>0</v>
      </c>
      <c r="M413" s="320">
        <f>+Programska_aktivnost!M413+Sheet1!M413+Sheet2!M413</f>
        <v>0</v>
      </c>
      <c r="N413" s="331">
        <f t="shared" si="23"/>
        <v>0</v>
      </c>
      <c r="O413" s="320">
        <f t="shared" si="23"/>
        <v>0</v>
      </c>
      <c r="V413" s="16"/>
      <c r="W413" s="16"/>
      <c r="X413" s="16"/>
      <c r="Y413" s="236">
        <f t="shared" si="22"/>
        <v>0</v>
      </c>
    </row>
    <row r="414" spans="1:25" ht="33" hidden="1" customHeight="1">
      <c r="A414" s="278">
        <f t="shared" si="21"/>
        <v>367</v>
      </c>
      <c r="B414" s="246">
        <v>611800</v>
      </c>
      <c r="C414" s="279" t="s">
        <v>1208</v>
      </c>
      <c r="D414" s="331">
        <f>+Programska_aktivnost!D414+Sheet1!D414+Sheet2!D414</f>
        <v>0</v>
      </c>
      <c r="E414" s="320">
        <f>+Programska_aktivnost!E414+Sheet1!E414+Sheet2!E414</f>
        <v>0</v>
      </c>
      <c r="F414" s="331">
        <f>+Programska_aktivnost!F414+Sheet1!F414+Sheet2!F414</f>
        <v>0</v>
      </c>
      <c r="G414" s="320">
        <f>+Programska_aktivnost!G414+Sheet1!G414+Sheet2!G414</f>
        <v>0</v>
      </c>
      <c r="H414" s="332">
        <f>+Programska_aktivnost!H414+Sheet1!H414+Sheet2!H414</f>
        <v>0</v>
      </c>
      <c r="I414" s="333">
        <f>+Programska_aktivnost!I414+Sheet1!I414+Sheet2!I414</f>
        <v>0</v>
      </c>
      <c r="J414" s="331">
        <f>+Programska_aktivnost!J414+Sheet1!J414+Sheet2!J414</f>
        <v>0</v>
      </c>
      <c r="K414" s="320">
        <f>+Programska_aktivnost!K414+Sheet1!K414+Sheet2!K414</f>
        <v>0</v>
      </c>
      <c r="L414" s="331">
        <f>+Programska_aktivnost!L414+Sheet1!L414+Sheet2!L414</f>
        <v>0</v>
      </c>
      <c r="M414" s="320">
        <f>+Programska_aktivnost!M414+Sheet1!M414+Sheet2!M414</f>
        <v>0</v>
      </c>
      <c r="N414" s="331">
        <f t="shared" si="23"/>
        <v>0</v>
      </c>
      <c r="O414" s="320">
        <f t="shared" si="23"/>
        <v>0</v>
      </c>
      <c r="V414" s="16"/>
      <c r="W414" s="16"/>
      <c r="X414" s="16"/>
      <c r="Y414" s="236">
        <f t="shared" si="22"/>
        <v>0</v>
      </c>
    </row>
    <row r="415" spans="1:25" ht="33" hidden="1" customHeight="1">
      <c r="A415" s="278">
        <f t="shared" si="21"/>
        <v>368</v>
      </c>
      <c r="B415" s="246">
        <v>611900</v>
      </c>
      <c r="C415" s="279" t="s">
        <v>1209</v>
      </c>
      <c r="D415" s="331">
        <f>+Programska_aktivnost!D415+Sheet1!D415+Sheet2!D415</f>
        <v>0</v>
      </c>
      <c r="E415" s="320">
        <f>+Programska_aktivnost!E415+Sheet1!E415+Sheet2!E415</f>
        <v>0</v>
      </c>
      <c r="F415" s="331">
        <f>+Programska_aktivnost!F415+Sheet1!F415+Sheet2!F415</f>
        <v>0</v>
      </c>
      <c r="G415" s="320">
        <f>+Programska_aktivnost!G415+Sheet1!G415+Sheet2!G415</f>
        <v>0</v>
      </c>
      <c r="H415" s="332">
        <f>+Programska_aktivnost!H415+Sheet1!H415+Sheet2!H415</f>
        <v>0</v>
      </c>
      <c r="I415" s="333">
        <f>+Programska_aktivnost!I415+Sheet1!I415+Sheet2!I415</f>
        <v>0</v>
      </c>
      <c r="J415" s="331">
        <f>+Programska_aktivnost!J415+Sheet1!J415+Sheet2!J415</f>
        <v>0</v>
      </c>
      <c r="K415" s="320">
        <f>+Programska_aktivnost!K415+Sheet1!K415+Sheet2!K415</f>
        <v>0</v>
      </c>
      <c r="L415" s="331">
        <f>+Programska_aktivnost!L415+Sheet1!L415+Sheet2!L415</f>
        <v>0</v>
      </c>
      <c r="M415" s="320">
        <f>+Programska_aktivnost!M415+Sheet1!M415+Sheet2!M415</f>
        <v>0</v>
      </c>
      <c r="N415" s="331">
        <f t="shared" si="23"/>
        <v>0</v>
      </c>
      <c r="O415" s="320">
        <f t="shared" si="23"/>
        <v>0</v>
      </c>
      <c r="V415" s="16"/>
      <c r="W415" s="16"/>
      <c r="X415" s="16"/>
      <c r="Y415" s="236">
        <f t="shared" si="22"/>
        <v>0</v>
      </c>
    </row>
    <row r="416" spans="1:25" ht="33" hidden="1" customHeight="1">
      <c r="A416" s="276">
        <f t="shared" si="21"/>
        <v>369</v>
      </c>
      <c r="B416" s="245">
        <v>612000</v>
      </c>
      <c r="C416" s="277" t="s">
        <v>1577</v>
      </c>
      <c r="D416" s="254">
        <f>+Programska_aktivnost!D416+Sheet1!D416+Sheet2!D416</f>
        <v>0</v>
      </c>
      <c r="E416" s="253">
        <f>+Programska_aktivnost!E416+Sheet1!E416+Sheet2!E416</f>
        <v>0</v>
      </c>
      <c r="F416" s="254">
        <f>+Programska_aktivnost!F416+Sheet1!F416+Sheet2!F416</f>
        <v>0</v>
      </c>
      <c r="G416" s="253">
        <f>+Programska_aktivnost!G416+Sheet1!G416+Sheet2!G416</f>
        <v>0</v>
      </c>
      <c r="H416" s="252">
        <f>+Programska_aktivnost!H416+Sheet1!H416+Sheet2!H416</f>
        <v>0</v>
      </c>
      <c r="I416" s="253">
        <f>+Programska_aktivnost!I416+Sheet1!I416+Sheet2!I416</f>
        <v>0</v>
      </c>
      <c r="J416" s="254">
        <f>+Programska_aktivnost!J416+Sheet1!J416+Sheet2!J416</f>
        <v>0</v>
      </c>
      <c r="K416" s="253">
        <f>+Programska_aktivnost!K416+Sheet1!K416+Sheet2!K416</f>
        <v>0</v>
      </c>
      <c r="L416" s="254">
        <f>+Programska_aktivnost!L416+Sheet1!L416+Sheet2!L416</f>
        <v>0</v>
      </c>
      <c r="M416" s="253">
        <f>+Programska_aktivnost!M416+Sheet1!M416+Sheet2!M416</f>
        <v>0</v>
      </c>
      <c r="N416" s="254">
        <f t="shared" si="23"/>
        <v>0</v>
      </c>
      <c r="O416" s="253">
        <f t="shared" si="23"/>
        <v>0</v>
      </c>
      <c r="V416" s="16"/>
      <c r="W416" s="16"/>
      <c r="X416" s="16"/>
      <c r="Y416" s="236">
        <f t="shared" si="22"/>
        <v>0</v>
      </c>
    </row>
    <row r="417" spans="1:25" ht="51" hidden="1">
      <c r="A417" s="278">
        <f t="shared" si="21"/>
        <v>370</v>
      </c>
      <c r="B417" s="246">
        <v>612100</v>
      </c>
      <c r="C417" s="279" t="s">
        <v>1210</v>
      </c>
      <c r="D417" s="331">
        <f>+Programska_aktivnost!D417+Sheet1!D417+Sheet2!D417</f>
        <v>0</v>
      </c>
      <c r="E417" s="320">
        <f>+Programska_aktivnost!E417+Sheet1!E417+Sheet2!E417</f>
        <v>0</v>
      </c>
      <c r="F417" s="331">
        <f>+Programska_aktivnost!F417+Sheet1!F417+Sheet2!F417</f>
        <v>0</v>
      </c>
      <c r="G417" s="320">
        <f>+Programska_aktivnost!G417+Sheet1!G417+Sheet2!G417</f>
        <v>0</v>
      </c>
      <c r="H417" s="332">
        <f>+Programska_aktivnost!H417+Sheet1!H417+Sheet2!H417</f>
        <v>0</v>
      </c>
      <c r="I417" s="333">
        <f>+Programska_aktivnost!I417+Sheet1!I417+Sheet2!I417</f>
        <v>0</v>
      </c>
      <c r="J417" s="331">
        <f>+Programska_aktivnost!J417+Sheet1!J417+Sheet2!J417</f>
        <v>0</v>
      </c>
      <c r="K417" s="320">
        <f>+Programska_aktivnost!K417+Sheet1!K417+Sheet2!K417</f>
        <v>0</v>
      </c>
      <c r="L417" s="331">
        <f>+Programska_aktivnost!L417+Sheet1!L417+Sheet2!L417</f>
        <v>0</v>
      </c>
      <c r="M417" s="320">
        <f>+Programska_aktivnost!M417+Sheet1!M417+Sheet2!M417</f>
        <v>0</v>
      </c>
      <c r="N417" s="331">
        <f t="shared" si="23"/>
        <v>0</v>
      </c>
      <c r="O417" s="320">
        <f t="shared" si="23"/>
        <v>0</v>
      </c>
      <c r="V417" s="16"/>
      <c r="W417" s="16"/>
      <c r="X417" s="16"/>
      <c r="Y417" s="236">
        <f t="shared" si="22"/>
        <v>0</v>
      </c>
    </row>
    <row r="418" spans="1:25" ht="33" hidden="1" customHeight="1">
      <c r="A418" s="278">
        <f t="shared" si="21"/>
        <v>371</v>
      </c>
      <c r="B418" s="246">
        <v>612200</v>
      </c>
      <c r="C418" s="279" t="s">
        <v>1211</v>
      </c>
      <c r="D418" s="331">
        <f>+Programska_aktivnost!D418+Sheet1!D418+Sheet2!D418</f>
        <v>0</v>
      </c>
      <c r="E418" s="320">
        <f>+Programska_aktivnost!E418+Sheet1!E418+Sheet2!E418</f>
        <v>0</v>
      </c>
      <c r="F418" s="331">
        <f>+Programska_aktivnost!F418+Sheet1!F418+Sheet2!F418</f>
        <v>0</v>
      </c>
      <c r="G418" s="320">
        <f>+Programska_aktivnost!G418+Sheet1!G418+Sheet2!G418</f>
        <v>0</v>
      </c>
      <c r="H418" s="332">
        <f>+Programska_aktivnost!H418+Sheet1!H418+Sheet2!H418</f>
        <v>0</v>
      </c>
      <c r="I418" s="333">
        <f>+Programska_aktivnost!I418+Sheet1!I418+Sheet2!I418</f>
        <v>0</v>
      </c>
      <c r="J418" s="331">
        <f>+Programska_aktivnost!J418+Sheet1!J418+Sheet2!J418</f>
        <v>0</v>
      </c>
      <c r="K418" s="320">
        <f>+Programska_aktivnost!K418+Sheet1!K418+Sheet2!K418</f>
        <v>0</v>
      </c>
      <c r="L418" s="331">
        <f>+Programska_aktivnost!L418+Sheet1!L418+Sheet2!L418</f>
        <v>0</v>
      </c>
      <c r="M418" s="320">
        <f>+Programska_aktivnost!M418+Sheet1!M418+Sheet2!M418</f>
        <v>0</v>
      </c>
      <c r="N418" s="331">
        <f t="shared" si="23"/>
        <v>0</v>
      </c>
      <c r="O418" s="320">
        <f t="shared" si="23"/>
        <v>0</v>
      </c>
      <c r="V418" s="16"/>
      <c r="W418" s="16"/>
      <c r="X418" s="16"/>
      <c r="Y418" s="236">
        <f t="shared" si="22"/>
        <v>0</v>
      </c>
    </row>
    <row r="419" spans="1:25" ht="33" hidden="1" customHeight="1">
      <c r="A419" s="278">
        <f t="shared" si="21"/>
        <v>372</v>
      </c>
      <c r="B419" s="246">
        <v>612300</v>
      </c>
      <c r="C419" s="279" t="s">
        <v>1212</v>
      </c>
      <c r="D419" s="331">
        <f>+Programska_aktivnost!D419+Sheet1!D419+Sheet2!D419</f>
        <v>0</v>
      </c>
      <c r="E419" s="320">
        <f>+Programska_aktivnost!E419+Sheet1!E419+Sheet2!E419</f>
        <v>0</v>
      </c>
      <c r="F419" s="331">
        <f>+Programska_aktivnost!F419+Sheet1!F419+Sheet2!F419</f>
        <v>0</v>
      </c>
      <c r="G419" s="320">
        <f>+Programska_aktivnost!G419+Sheet1!G419+Sheet2!G419</f>
        <v>0</v>
      </c>
      <c r="H419" s="332">
        <f>+Programska_aktivnost!H419+Sheet1!H419+Sheet2!H419</f>
        <v>0</v>
      </c>
      <c r="I419" s="333">
        <f>+Programska_aktivnost!I419+Sheet1!I419+Sheet2!I419</f>
        <v>0</v>
      </c>
      <c r="J419" s="331">
        <f>+Programska_aktivnost!J419+Sheet1!J419+Sheet2!J419</f>
        <v>0</v>
      </c>
      <c r="K419" s="320">
        <f>+Programska_aktivnost!K419+Sheet1!K419+Sheet2!K419</f>
        <v>0</v>
      </c>
      <c r="L419" s="331">
        <f>+Programska_aktivnost!L419+Sheet1!L419+Sheet2!L419</f>
        <v>0</v>
      </c>
      <c r="M419" s="320">
        <f>+Programska_aktivnost!M419+Sheet1!M419+Sheet2!M419</f>
        <v>0</v>
      </c>
      <c r="N419" s="331">
        <f t="shared" si="23"/>
        <v>0</v>
      </c>
      <c r="O419" s="320">
        <f t="shared" si="23"/>
        <v>0</v>
      </c>
      <c r="V419" s="16"/>
      <c r="W419" s="16"/>
      <c r="X419" s="16"/>
      <c r="Y419" s="236">
        <f t="shared" si="22"/>
        <v>0</v>
      </c>
    </row>
    <row r="420" spans="1:25" ht="33" hidden="1" customHeight="1">
      <c r="A420" s="278">
        <f t="shared" si="21"/>
        <v>373</v>
      </c>
      <c r="B420" s="246">
        <v>612400</v>
      </c>
      <c r="C420" s="279" t="s">
        <v>1213</v>
      </c>
      <c r="D420" s="331">
        <f>+Programska_aktivnost!D420+Sheet1!D420+Sheet2!D420</f>
        <v>0</v>
      </c>
      <c r="E420" s="320">
        <f>+Programska_aktivnost!E420+Sheet1!E420+Sheet2!E420</f>
        <v>0</v>
      </c>
      <c r="F420" s="331">
        <f>+Programska_aktivnost!F420+Sheet1!F420+Sheet2!F420</f>
        <v>0</v>
      </c>
      <c r="G420" s="320">
        <f>+Programska_aktivnost!G420+Sheet1!G420+Sheet2!G420</f>
        <v>0</v>
      </c>
      <c r="H420" s="332">
        <f>+Programska_aktivnost!H420+Sheet1!H420+Sheet2!H420</f>
        <v>0</v>
      </c>
      <c r="I420" s="333">
        <f>+Programska_aktivnost!I420+Sheet1!I420+Sheet2!I420</f>
        <v>0</v>
      </c>
      <c r="J420" s="331">
        <f>+Programska_aktivnost!J420+Sheet1!J420+Sheet2!J420</f>
        <v>0</v>
      </c>
      <c r="K420" s="320">
        <f>+Programska_aktivnost!K420+Sheet1!K420+Sheet2!K420</f>
        <v>0</v>
      </c>
      <c r="L420" s="331">
        <f>+Programska_aktivnost!L420+Sheet1!L420+Sheet2!L420</f>
        <v>0</v>
      </c>
      <c r="M420" s="320">
        <f>+Programska_aktivnost!M420+Sheet1!M420+Sheet2!M420</f>
        <v>0</v>
      </c>
      <c r="N420" s="331">
        <f t="shared" si="23"/>
        <v>0</v>
      </c>
      <c r="O420" s="320">
        <f t="shared" si="23"/>
        <v>0</v>
      </c>
      <c r="V420" s="16"/>
      <c r="W420" s="16"/>
      <c r="X420" s="16"/>
      <c r="Y420" s="236">
        <f t="shared" si="22"/>
        <v>0</v>
      </c>
    </row>
    <row r="421" spans="1:25" ht="33" hidden="1" customHeight="1">
      <c r="A421" s="278">
        <f t="shared" si="21"/>
        <v>374</v>
      </c>
      <c r="B421" s="246">
        <v>612500</v>
      </c>
      <c r="C421" s="279" t="s">
        <v>1153</v>
      </c>
      <c r="D421" s="331">
        <f>+Programska_aktivnost!D421+Sheet1!D421+Sheet2!D421</f>
        <v>0</v>
      </c>
      <c r="E421" s="320">
        <f>+Programska_aktivnost!E421+Sheet1!E421+Sheet2!E421</f>
        <v>0</v>
      </c>
      <c r="F421" s="331">
        <f>+Programska_aktivnost!F421+Sheet1!F421+Sheet2!F421</f>
        <v>0</v>
      </c>
      <c r="G421" s="320">
        <f>+Programska_aktivnost!G421+Sheet1!G421+Sheet2!G421</f>
        <v>0</v>
      </c>
      <c r="H421" s="332">
        <f>+Programska_aktivnost!H421+Sheet1!H421+Sheet2!H421</f>
        <v>0</v>
      </c>
      <c r="I421" s="333">
        <f>+Programska_aktivnost!I421+Sheet1!I421+Sheet2!I421</f>
        <v>0</v>
      </c>
      <c r="J421" s="331">
        <f>+Programska_aktivnost!J421+Sheet1!J421+Sheet2!J421</f>
        <v>0</v>
      </c>
      <c r="K421" s="320">
        <f>+Programska_aktivnost!K421+Sheet1!K421+Sheet2!K421</f>
        <v>0</v>
      </c>
      <c r="L421" s="331">
        <f>+Programska_aktivnost!L421+Sheet1!L421+Sheet2!L421</f>
        <v>0</v>
      </c>
      <c r="M421" s="320">
        <f>+Programska_aktivnost!M421+Sheet1!M421+Sheet2!M421</f>
        <v>0</v>
      </c>
      <c r="N421" s="331">
        <f t="shared" si="23"/>
        <v>0</v>
      </c>
      <c r="O421" s="320">
        <f t="shared" si="23"/>
        <v>0</v>
      </c>
      <c r="V421" s="16"/>
      <c r="W421" s="16"/>
      <c r="X421" s="16"/>
      <c r="Y421" s="236">
        <f t="shared" si="22"/>
        <v>0</v>
      </c>
    </row>
    <row r="422" spans="1:25" ht="33" hidden="1" customHeight="1">
      <c r="A422" s="278">
        <f t="shared" si="21"/>
        <v>375</v>
      </c>
      <c r="B422" s="246">
        <v>612600</v>
      </c>
      <c r="C422" s="279" t="s">
        <v>805</v>
      </c>
      <c r="D422" s="331">
        <f>+Programska_aktivnost!D422+Sheet1!D422+Sheet2!D422</f>
        <v>0</v>
      </c>
      <c r="E422" s="320">
        <f>+Programska_aktivnost!E422+Sheet1!E422+Sheet2!E422</f>
        <v>0</v>
      </c>
      <c r="F422" s="331">
        <f>+Programska_aktivnost!F422+Sheet1!F422+Sheet2!F422</f>
        <v>0</v>
      </c>
      <c r="G422" s="320">
        <f>+Programska_aktivnost!G422+Sheet1!G422+Sheet2!G422</f>
        <v>0</v>
      </c>
      <c r="H422" s="332">
        <f>+Programska_aktivnost!H422+Sheet1!H422+Sheet2!H422</f>
        <v>0</v>
      </c>
      <c r="I422" s="333">
        <f>+Programska_aktivnost!I422+Sheet1!I422+Sheet2!I422</f>
        <v>0</v>
      </c>
      <c r="J422" s="331">
        <f>+Programska_aktivnost!J422+Sheet1!J422+Sheet2!J422</f>
        <v>0</v>
      </c>
      <c r="K422" s="320">
        <f>+Programska_aktivnost!K422+Sheet1!K422+Sheet2!K422</f>
        <v>0</v>
      </c>
      <c r="L422" s="331">
        <f>+Programska_aktivnost!L422+Sheet1!L422+Sheet2!L422</f>
        <v>0</v>
      </c>
      <c r="M422" s="320">
        <f>+Programska_aktivnost!M422+Sheet1!M422+Sheet2!M422</f>
        <v>0</v>
      </c>
      <c r="N422" s="331">
        <f t="shared" si="23"/>
        <v>0</v>
      </c>
      <c r="O422" s="320">
        <f t="shared" si="23"/>
        <v>0</v>
      </c>
      <c r="V422" s="16"/>
      <c r="W422" s="16"/>
      <c r="X422" s="16"/>
      <c r="Y422" s="236">
        <f t="shared" si="22"/>
        <v>0</v>
      </c>
    </row>
    <row r="423" spans="1:25" ht="33" hidden="1" customHeight="1">
      <c r="A423" s="278">
        <f t="shared" si="21"/>
        <v>376</v>
      </c>
      <c r="B423" s="246">
        <v>612900</v>
      </c>
      <c r="C423" s="279" t="s">
        <v>806</v>
      </c>
      <c r="D423" s="331">
        <f>+Programska_aktivnost!D423+Sheet1!D423+Sheet2!D423</f>
        <v>0</v>
      </c>
      <c r="E423" s="320">
        <f>+Programska_aktivnost!E423+Sheet1!E423+Sheet2!E423</f>
        <v>0</v>
      </c>
      <c r="F423" s="331">
        <f>+Programska_aktivnost!F423+Sheet1!F423+Sheet2!F423</f>
        <v>0</v>
      </c>
      <c r="G423" s="320">
        <f>+Programska_aktivnost!G423+Sheet1!G423+Sheet2!G423</f>
        <v>0</v>
      </c>
      <c r="H423" s="332">
        <f>+Programska_aktivnost!H423+Sheet1!H423+Sheet2!H423</f>
        <v>0</v>
      </c>
      <c r="I423" s="333">
        <f>+Programska_aktivnost!I423+Sheet1!I423+Sheet2!I423</f>
        <v>0</v>
      </c>
      <c r="J423" s="331">
        <f>+Programska_aktivnost!J423+Sheet1!J423+Sheet2!J423</f>
        <v>0</v>
      </c>
      <c r="K423" s="320">
        <f>+Programska_aktivnost!K423+Sheet1!K423+Sheet2!K423</f>
        <v>0</v>
      </c>
      <c r="L423" s="331">
        <f>+Programska_aktivnost!L423+Sheet1!L423+Sheet2!L423</f>
        <v>0</v>
      </c>
      <c r="M423" s="320">
        <f>+Programska_aktivnost!M423+Sheet1!M423+Sheet2!M423</f>
        <v>0</v>
      </c>
      <c r="N423" s="331">
        <f t="shared" si="23"/>
        <v>0</v>
      </c>
      <c r="O423" s="320">
        <f t="shared" si="23"/>
        <v>0</v>
      </c>
      <c r="V423" s="16"/>
      <c r="W423" s="16"/>
      <c r="X423" s="16"/>
      <c r="Y423" s="236">
        <f t="shared" si="22"/>
        <v>0</v>
      </c>
    </row>
    <row r="424" spans="1:25" ht="33" hidden="1" customHeight="1">
      <c r="A424" s="276">
        <f t="shared" si="21"/>
        <v>377</v>
      </c>
      <c r="B424" s="245">
        <v>613000</v>
      </c>
      <c r="C424" s="277" t="s">
        <v>1578</v>
      </c>
      <c r="D424" s="254">
        <f>+Programska_aktivnost!D424+Sheet1!D424+Sheet2!D424</f>
        <v>0</v>
      </c>
      <c r="E424" s="253">
        <f>+Programska_aktivnost!E424+Sheet1!E424+Sheet2!E424</f>
        <v>0</v>
      </c>
      <c r="F424" s="254">
        <f>+Programska_aktivnost!F424+Sheet1!F424+Sheet2!F424</f>
        <v>0</v>
      </c>
      <c r="G424" s="253">
        <f>+Programska_aktivnost!G424+Sheet1!G424+Sheet2!G424</f>
        <v>0</v>
      </c>
      <c r="H424" s="252">
        <f>+Programska_aktivnost!H424+Sheet1!H424+Sheet2!H424</f>
        <v>0</v>
      </c>
      <c r="I424" s="253">
        <f>+Programska_aktivnost!I424+Sheet1!I424+Sheet2!I424</f>
        <v>0</v>
      </c>
      <c r="J424" s="254">
        <f>+Programska_aktivnost!J424+Sheet1!J424+Sheet2!J424</f>
        <v>0</v>
      </c>
      <c r="K424" s="253">
        <f>+Programska_aktivnost!K424+Sheet1!K424+Sheet2!K424</f>
        <v>0</v>
      </c>
      <c r="L424" s="254">
        <f>+Programska_aktivnost!L424+Sheet1!L424+Sheet2!L424</f>
        <v>0</v>
      </c>
      <c r="M424" s="253">
        <f>+Programska_aktivnost!M424+Sheet1!M424+Sheet2!M424</f>
        <v>0</v>
      </c>
      <c r="N424" s="254">
        <f t="shared" si="23"/>
        <v>0</v>
      </c>
      <c r="O424" s="253">
        <f t="shared" si="23"/>
        <v>0</v>
      </c>
      <c r="V424" s="16"/>
      <c r="W424" s="16"/>
      <c r="X424" s="16"/>
      <c r="Y424" s="236">
        <f t="shared" si="22"/>
        <v>0</v>
      </c>
    </row>
    <row r="425" spans="1:25" ht="33" hidden="1" customHeight="1">
      <c r="A425" s="278">
        <f t="shared" si="21"/>
        <v>378</v>
      </c>
      <c r="B425" s="246">
        <v>613100</v>
      </c>
      <c r="C425" s="279" t="s">
        <v>807</v>
      </c>
      <c r="D425" s="331">
        <f>+Programska_aktivnost!D425+Sheet1!D425+Sheet2!D425</f>
        <v>0</v>
      </c>
      <c r="E425" s="320">
        <f>+Programska_aktivnost!E425+Sheet1!E425+Sheet2!E425</f>
        <v>0</v>
      </c>
      <c r="F425" s="331">
        <f>+Programska_aktivnost!F425+Sheet1!F425+Sheet2!F425</f>
        <v>0</v>
      </c>
      <c r="G425" s="320">
        <f>+Programska_aktivnost!G425+Sheet1!G425+Sheet2!G425</f>
        <v>0</v>
      </c>
      <c r="H425" s="332">
        <f>+Programska_aktivnost!H425+Sheet1!H425+Sheet2!H425</f>
        <v>0</v>
      </c>
      <c r="I425" s="333">
        <f>+Programska_aktivnost!I425+Sheet1!I425+Sheet2!I425</f>
        <v>0</v>
      </c>
      <c r="J425" s="331">
        <f>+Programska_aktivnost!J425+Sheet1!J425+Sheet2!J425</f>
        <v>0</v>
      </c>
      <c r="K425" s="320">
        <f>+Programska_aktivnost!K425+Sheet1!K425+Sheet2!K425</f>
        <v>0</v>
      </c>
      <c r="L425" s="331">
        <f>+Programska_aktivnost!L425+Sheet1!L425+Sheet2!L425</f>
        <v>0</v>
      </c>
      <c r="M425" s="320">
        <f>+Programska_aktivnost!M425+Sheet1!M425+Sheet2!M425</f>
        <v>0</v>
      </c>
      <c r="N425" s="331">
        <f t="shared" si="23"/>
        <v>0</v>
      </c>
      <c r="O425" s="320">
        <f t="shared" si="23"/>
        <v>0</v>
      </c>
      <c r="V425" s="16"/>
      <c r="W425" s="16"/>
      <c r="X425" s="16"/>
      <c r="Y425" s="236">
        <f t="shared" si="22"/>
        <v>0</v>
      </c>
    </row>
    <row r="426" spans="1:25" ht="33" hidden="1" customHeight="1">
      <c r="A426" s="276">
        <f t="shared" si="21"/>
        <v>379</v>
      </c>
      <c r="B426" s="245">
        <v>614000</v>
      </c>
      <c r="C426" s="277" t="s">
        <v>1579</v>
      </c>
      <c r="D426" s="254">
        <f>+Programska_aktivnost!D426+Sheet1!D426+Sheet2!D426</f>
        <v>0</v>
      </c>
      <c r="E426" s="253">
        <f>+Programska_aktivnost!E426+Sheet1!E426+Sheet2!E426</f>
        <v>0</v>
      </c>
      <c r="F426" s="254">
        <f>+Programska_aktivnost!F426+Sheet1!F426+Sheet2!F426</f>
        <v>0</v>
      </c>
      <c r="G426" s="253">
        <f>+Programska_aktivnost!G426+Sheet1!G426+Sheet2!G426</f>
        <v>0</v>
      </c>
      <c r="H426" s="252">
        <f>+Programska_aktivnost!H426+Sheet1!H426+Sheet2!H426</f>
        <v>0</v>
      </c>
      <c r="I426" s="253">
        <f>+Programska_aktivnost!I426+Sheet1!I426+Sheet2!I426</f>
        <v>0</v>
      </c>
      <c r="J426" s="254">
        <f>+Programska_aktivnost!J426+Sheet1!J426+Sheet2!J426</f>
        <v>0</v>
      </c>
      <c r="K426" s="253">
        <f>+Programska_aktivnost!K426+Sheet1!K426+Sheet2!K426</f>
        <v>0</v>
      </c>
      <c r="L426" s="254">
        <f>+Programska_aktivnost!L426+Sheet1!L426+Sheet2!L426</f>
        <v>0</v>
      </c>
      <c r="M426" s="253">
        <f>+Programska_aktivnost!M426+Sheet1!M426+Sheet2!M426</f>
        <v>0</v>
      </c>
      <c r="N426" s="254">
        <f t="shared" si="23"/>
        <v>0</v>
      </c>
      <c r="O426" s="253">
        <f t="shared" si="23"/>
        <v>0</v>
      </c>
      <c r="V426" s="16"/>
      <c r="W426" s="16"/>
      <c r="X426" s="16"/>
      <c r="Y426" s="236">
        <f t="shared" si="22"/>
        <v>0</v>
      </c>
    </row>
    <row r="427" spans="1:25" ht="33" hidden="1" customHeight="1">
      <c r="A427" s="278">
        <f t="shared" si="21"/>
        <v>380</v>
      </c>
      <c r="B427" s="246">
        <v>614100</v>
      </c>
      <c r="C427" s="279" t="s">
        <v>808</v>
      </c>
      <c r="D427" s="331">
        <f>+Programska_aktivnost!D427+Sheet1!D427+Sheet2!D427</f>
        <v>0</v>
      </c>
      <c r="E427" s="320">
        <f>+Programska_aktivnost!E427+Sheet1!E427+Sheet2!E427</f>
        <v>0</v>
      </c>
      <c r="F427" s="331">
        <f>+Programska_aktivnost!F427+Sheet1!F427+Sheet2!F427</f>
        <v>0</v>
      </c>
      <c r="G427" s="320">
        <f>+Programska_aktivnost!G427+Sheet1!G427+Sheet2!G427</f>
        <v>0</v>
      </c>
      <c r="H427" s="332">
        <f>+Programska_aktivnost!H427+Sheet1!H427+Sheet2!H427</f>
        <v>0</v>
      </c>
      <c r="I427" s="333">
        <f>+Programska_aktivnost!I427+Sheet1!I427+Sheet2!I427</f>
        <v>0</v>
      </c>
      <c r="J427" s="331">
        <f>+Programska_aktivnost!J427+Sheet1!J427+Sheet2!J427</f>
        <v>0</v>
      </c>
      <c r="K427" s="320">
        <f>+Programska_aktivnost!K427+Sheet1!K427+Sheet2!K427</f>
        <v>0</v>
      </c>
      <c r="L427" s="331">
        <f>+Programska_aktivnost!L427+Sheet1!L427+Sheet2!L427</f>
        <v>0</v>
      </c>
      <c r="M427" s="320">
        <f>+Programska_aktivnost!M427+Sheet1!M427+Sheet2!M427</f>
        <v>0</v>
      </c>
      <c r="N427" s="331">
        <f t="shared" si="23"/>
        <v>0</v>
      </c>
      <c r="O427" s="320">
        <f t="shared" si="23"/>
        <v>0</v>
      </c>
      <c r="V427" s="16"/>
      <c r="W427" s="16"/>
      <c r="X427" s="16"/>
      <c r="Y427" s="236">
        <f t="shared" si="22"/>
        <v>0</v>
      </c>
    </row>
    <row r="428" spans="1:25" ht="38.25" hidden="1">
      <c r="A428" s="276">
        <f t="shared" si="21"/>
        <v>381</v>
      </c>
      <c r="B428" s="245">
        <v>615000</v>
      </c>
      <c r="C428" s="277" t="s">
        <v>1580</v>
      </c>
      <c r="D428" s="254">
        <f>+Programska_aktivnost!D428+Sheet1!D428+Sheet2!D428</f>
        <v>0</v>
      </c>
      <c r="E428" s="253">
        <f>+Programska_aktivnost!E428+Sheet1!E428+Sheet2!E428</f>
        <v>0</v>
      </c>
      <c r="F428" s="254">
        <f>+Programska_aktivnost!F428+Sheet1!F428+Sheet2!F428</f>
        <v>0</v>
      </c>
      <c r="G428" s="253">
        <f>+Programska_aktivnost!G428+Sheet1!G428+Sheet2!G428</f>
        <v>0</v>
      </c>
      <c r="H428" s="252">
        <f>+Programska_aktivnost!H428+Sheet1!H428+Sheet2!H428</f>
        <v>0</v>
      </c>
      <c r="I428" s="253">
        <f>+Programska_aktivnost!I428+Sheet1!I428+Sheet2!I428</f>
        <v>0</v>
      </c>
      <c r="J428" s="254">
        <f>+Programska_aktivnost!J428+Sheet1!J428+Sheet2!J428</f>
        <v>0</v>
      </c>
      <c r="K428" s="253">
        <f>+Programska_aktivnost!K428+Sheet1!K428+Sheet2!K428</f>
        <v>0</v>
      </c>
      <c r="L428" s="254">
        <f>+Programska_aktivnost!L428+Sheet1!L428+Sheet2!L428</f>
        <v>0</v>
      </c>
      <c r="M428" s="253">
        <f>+Programska_aktivnost!M428+Sheet1!M428+Sheet2!M428</f>
        <v>0</v>
      </c>
      <c r="N428" s="254">
        <f t="shared" si="23"/>
        <v>0</v>
      </c>
      <c r="O428" s="253">
        <f t="shared" si="23"/>
        <v>0</v>
      </c>
      <c r="V428" s="16"/>
      <c r="W428" s="16"/>
      <c r="X428" s="16"/>
      <c r="Y428" s="236">
        <f t="shared" si="22"/>
        <v>0</v>
      </c>
    </row>
    <row r="429" spans="1:25" ht="33" hidden="1" customHeight="1">
      <c r="A429" s="280">
        <f t="shared" si="21"/>
        <v>382</v>
      </c>
      <c r="B429" s="247">
        <v>615100</v>
      </c>
      <c r="C429" s="281" t="s">
        <v>809</v>
      </c>
      <c r="D429" s="331">
        <f>+Programska_aktivnost!D429+Sheet1!D429+Sheet2!D429</f>
        <v>0</v>
      </c>
      <c r="E429" s="320">
        <f>+Programska_aktivnost!E429+Sheet1!E429+Sheet2!E429</f>
        <v>0</v>
      </c>
      <c r="F429" s="331">
        <f>+Programska_aktivnost!F429+Sheet1!F429+Sheet2!F429</f>
        <v>0</v>
      </c>
      <c r="G429" s="320">
        <f>+Programska_aktivnost!G429+Sheet1!G429+Sheet2!G429</f>
        <v>0</v>
      </c>
      <c r="H429" s="332">
        <f>+Programska_aktivnost!H429+Sheet1!H429+Sheet2!H429</f>
        <v>0</v>
      </c>
      <c r="I429" s="333">
        <f>+Programska_aktivnost!I429+Sheet1!I429+Sheet2!I429</f>
        <v>0</v>
      </c>
      <c r="J429" s="331">
        <f>+Programska_aktivnost!J429+Sheet1!J429+Sheet2!J429</f>
        <v>0</v>
      </c>
      <c r="K429" s="320">
        <f>+Programska_aktivnost!K429+Sheet1!K429+Sheet2!K429</f>
        <v>0</v>
      </c>
      <c r="L429" s="331">
        <f>+Programska_aktivnost!L429+Sheet1!L429+Sheet2!L429</f>
        <v>0</v>
      </c>
      <c r="M429" s="320">
        <f>+Programska_aktivnost!M429+Sheet1!M429+Sheet2!M429</f>
        <v>0</v>
      </c>
      <c r="N429" s="331">
        <f t="shared" si="23"/>
        <v>0</v>
      </c>
      <c r="O429" s="320">
        <f t="shared" si="23"/>
        <v>0</v>
      </c>
      <c r="V429" s="16"/>
      <c r="W429" s="16"/>
      <c r="X429" s="16"/>
      <c r="Y429" s="236">
        <f t="shared" si="22"/>
        <v>0</v>
      </c>
    </row>
    <row r="430" spans="1:25" ht="33" hidden="1" customHeight="1">
      <c r="A430" s="276">
        <f t="shared" si="21"/>
        <v>383</v>
      </c>
      <c r="B430" s="245">
        <v>620000</v>
      </c>
      <c r="C430" s="277" t="s">
        <v>1581</v>
      </c>
      <c r="D430" s="254">
        <f>+Programska_aktivnost!D430+Sheet1!D430+Sheet2!D430</f>
        <v>0</v>
      </c>
      <c r="E430" s="253">
        <f>+Programska_aktivnost!E430+Sheet1!E430+Sheet2!E430</f>
        <v>0</v>
      </c>
      <c r="F430" s="254">
        <f>+Programska_aktivnost!F430+Sheet1!F430+Sheet2!F430</f>
        <v>0</v>
      </c>
      <c r="G430" s="253">
        <f>+Programska_aktivnost!G430+Sheet1!G430+Sheet2!G430</f>
        <v>0</v>
      </c>
      <c r="H430" s="252">
        <f>+Programska_aktivnost!H430+Sheet1!H430+Sheet2!H430</f>
        <v>0</v>
      </c>
      <c r="I430" s="253">
        <f>+Programska_aktivnost!I430+Sheet1!I430+Sheet2!I430</f>
        <v>0</v>
      </c>
      <c r="J430" s="254">
        <f>+Programska_aktivnost!J430+Sheet1!J430+Sheet2!J430</f>
        <v>0</v>
      </c>
      <c r="K430" s="253">
        <f>+Programska_aktivnost!K430+Sheet1!K430+Sheet2!K430</f>
        <v>0</v>
      </c>
      <c r="L430" s="254">
        <f>+Programska_aktivnost!L430+Sheet1!L430+Sheet2!L430</f>
        <v>0</v>
      </c>
      <c r="M430" s="253">
        <f>+Programska_aktivnost!M430+Sheet1!M430+Sheet2!M430</f>
        <v>0</v>
      </c>
      <c r="N430" s="254">
        <f t="shared" si="23"/>
        <v>0</v>
      </c>
      <c r="O430" s="253">
        <f t="shared" si="23"/>
        <v>0</v>
      </c>
      <c r="V430" s="16"/>
      <c r="W430" s="16"/>
      <c r="X430" s="16"/>
      <c r="Y430" s="236">
        <f t="shared" si="22"/>
        <v>0</v>
      </c>
    </row>
    <row r="431" spans="1:25" ht="33" hidden="1" customHeight="1">
      <c r="A431" s="276">
        <f t="shared" si="21"/>
        <v>384</v>
      </c>
      <c r="B431" s="245">
        <v>621000</v>
      </c>
      <c r="C431" s="277" t="s">
        <v>1582</v>
      </c>
      <c r="D431" s="254">
        <f>+Programska_aktivnost!D431+Sheet1!D431+Sheet2!D431</f>
        <v>0</v>
      </c>
      <c r="E431" s="253">
        <f>+Programska_aktivnost!E431+Sheet1!E431+Sheet2!E431</f>
        <v>0</v>
      </c>
      <c r="F431" s="254">
        <f>+Programska_aktivnost!F431+Sheet1!F431+Sheet2!F431</f>
        <v>0</v>
      </c>
      <c r="G431" s="253">
        <f>+Programska_aktivnost!G431+Sheet1!G431+Sheet2!G431</f>
        <v>0</v>
      </c>
      <c r="H431" s="252">
        <f>+Programska_aktivnost!H431+Sheet1!H431+Sheet2!H431</f>
        <v>0</v>
      </c>
      <c r="I431" s="253">
        <f>+Programska_aktivnost!I431+Sheet1!I431+Sheet2!I431</f>
        <v>0</v>
      </c>
      <c r="J431" s="254">
        <f>+Programska_aktivnost!J431+Sheet1!J431+Sheet2!J431</f>
        <v>0</v>
      </c>
      <c r="K431" s="253">
        <f>+Programska_aktivnost!K431+Sheet1!K431+Sheet2!K431</f>
        <v>0</v>
      </c>
      <c r="L431" s="254">
        <f>+Programska_aktivnost!L431+Sheet1!L431+Sheet2!L431</f>
        <v>0</v>
      </c>
      <c r="M431" s="253">
        <f>+Programska_aktivnost!M431+Sheet1!M431+Sheet2!M431</f>
        <v>0</v>
      </c>
      <c r="N431" s="254">
        <f t="shared" si="23"/>
        <v>0</v>
      </c>
      <c r="O431" s="253">
        <f t="shared" si="23"/>
        <v>0</v>
      </c>
      <c r="V431" s="16"/>
      <c r="W431" s="16"/>
      <c r="X431" s="16"/>
      <c r="Y431" s="236">
        <f t="shared" si="22"/>
        <v>0</v>
      </c>
    </row>
    <row r="432" spans="1:25" ht="33" hidden="1" customHeight="1">
      <c r="A432" s="278">
        <f t="shared" si="21"/>
        <v>385</v>
      </c>
      <c r="B432" s="246">
        <v>621100</v>
      </c>
      <c r="C432" s="279" t="s">
        <v>810</v>
      </c>
      <c r="D432" s="331">
        <f>+Programska_aktivnost!D432+Sheet1!D432+Sheet2!D432</f>
        <v>0</v>
      </c>
      <c r="E432" s="320">
        <f>+Programska_aktivnost!E432+Sheet1!E432+Sheet2!E432</f>
        <v>0</v>
      </c>
      <c r="F432" s="331">
        <f>+Programska_aktivnost!F432+Sheet1!F432+Sheet2!F432</f>
        <v>0</v>
      </c>
      <c r="G432" s="320">
        <f>+Programska_aktivnost!G432+Sheet1!G432+Sheet2!G432</f>
        <v>0</v>
      </c>
      <c r="H432" s="332">
        <f>+Programska_aktivnost!H432+Sheet1!H432+Sheet2!H432</f>
        <v>0</v>
      </c>
      <c r="I432" s="333">
        <f>+Programska_aktivnost!I432+Sheet1!I432+Sheet2!I432</f>
        <v>0</v>
      </c>
      <c r="J432" s="331">
        <f>+Programska_aktivnost!J432+Sheet1!J432+Sheet2!J432</f>
        <v>0</v>
      </c>
      <c r="K432" s="320">
        <f>+Programska_aktivnost!K432+Sheet1!K432+Sheet2!K432</f>
        <v>0</v>
      </c>
      <c r="L432" s="331">
        <f>+Programska_aktivnost!L432+Sheet1!L432+Sheet2!L432</f>
        <v>0</v>
      </c>
      <c r="M432" s="320">
        <f>+Programska_aktivnost!M432+Sheet1!M432+Sheet2!M432</f>
        <v>0</v>
      </c>
      <c r="N432" s="331">
        <f t="shared" si="23"/>
        <v>0</v>
      </c>
      <c r="O432" s="320">
        <f t="shared" si="23"/>
        <v>0</v>
      </c>
      <c r="V432" s="16"/>
      <c r="W432" s="16"/>
      <c r="X432" s="16"/>
      <c r="Y432" s="236">
        <f t="shared" si="22"/>
        <v>0</v>
      </c>
    </row>
    <row r="433" spans="1:25" ht="33" hidden="1" customHeight="1">
      <c r="A433" s="278">
        <f t="shared" si="21"/>
        <v>386</v>
      </c>
      <c r="B433" s="246">
        <v>621200</v>
      </c>
      <c r="C433" s="279" t="s">
        <v>811</v>
      </c>
      <c r="D433" s="331">
        <f>+Programska_aktivnost!D433+Sheet1!D433+Sheet2!D433</f>
        <v>0</v>
      </c>
      <c r="E433" s="320">
        <f>+Programska_aktivnost!E433+Sheet1!E433+Sheet2!E433</f>
        <v>0</v>
      </c>
      <c r="F433" s="331">
        <f>+Programska_aktivnost!F433+Sheet1!F433+Sheet2!F433</f>
        <v>0</v>
      </c>
      <c r="G433" s="320">
        <f>+Programska_aktivnost!G433+Sheet1!G433+Sheet2!G433</f>
        <v>0</v>
      </c>
      <c r="H433" s="332">
        <f>+Programska_aktivnost!H433+Sheet1!H433+Sheet2!H433</f>
        <v>0</v>
      </c>
      <c r="I433" s="333">
        <f>+Programska_aktivnost!I433+Sheet1!I433+Sheet2!I433</f>
        <v>0</v>
      </c>
      <c r="J433" s="331">
        <f>+Programska_aktivnost!J433+Sheet1!J433+Sheet2!J433</f>
        <v>0</v>
      </c>
      <c r="K433" s="320">
        <f>+Programska_aktivnost!K433+Sheet1!K433+Sheet2!K433</f>
        <v>0</v>
      </c>
      <c r="L433" s="331">
        <f>+Programska_aktivnost!L433+Sheet1!L433+Sheet2!L433</f>
        <v>0</v>
      </c>
      <c r="M433" s="320">
        <f>+Programska_aktivnost!M433+Sheet1!M433+Sheet2!M433</f>
        <v>0</v>
      </c>
      <c r="N433" s="331">
        <f t="shared" si="23"/>
        <v>0</v>
      </c>
      <c r="O433" s="320">
        <f t="shared" si="23"/>
        <v>0</v>
      </c>
      <c r="V433" s="16"/>
      <c r="W433" s="16"/>
      <c r="X433" s="16"/>
      <c r="Y433" s="236">
        <f t="shared" si="22"/>
        <v>0</v>
      </c>
    </row>
    <row r="434" spans="1:25" ht="33" hidden="1" customHeight="1">
      <c r="A434" s="278">
        <f t="shared" si="21"/>
        <v>387</v>
      </c>
      <c r="B434" s="246">
        <v>621300</v>
      </c>
      <c r="C434" s="279" t="s">
        <v>812</v>
      </c>
      <c r="D434" s="331">
        <f>+Programska_aktivnost!D434+Sheet1!D434+Sheet2!D434</f>
        <v>0</v>
      </c>
      <c r="E434" s="320">
        <f>+Programska_aktivnost!E434+Sheet1!E434+Sheet2!E434</f>
        <v>0</v>
      </c>
      <c r="F434" s="331">
        <f>+Programska_aktivnost!F434+Sheet1!F434+Sheet2!F434</f>
        <v>0</v>
      </c>
      <c r="G434" s="320">
        <f>+Programska_aktivnost!G434+Sheet1!G434+Sheet2!G434</f>
        <v>0</v>
      </c>
      <c r="H434" s="332">
        <f>+Programska_aktivnost!H434+Sheet1!H434+Sheet2!H434</f>
        <v>0</v>
      </c>
      <c r="I434" s="333">
        <f>+Programska_aktivnost!I434+Sheet1!I434+Sheet2!I434</f>
        <v>0</v>
      </c>
      <c r="J434" s="331">
        <f>+Programska_aktivnost!J434+Sheet1!J434+Sheet2!J434</f>
        <v>0</v>
      </c>
      <c r="K434" s="320">
        <f>+Programska_aktivnost!K434+Sheet1!K434+Sheet2!K434</f>
        <v>0</v>
      </c>
      <c r="L434" s="331">
        <f>+Programska_aktivnost!L434+Sheet1!L434+Sheet2!L434</f>
        <v>0</v>
      </c>
      <c r="M434" s="320">
        <f>+Programska_aktivnost!M434+Sheet1!M434+Sheet2!M434</f>
        <v>0</v>
      </c>
      <c r="N434" s="331">
        <f t="shared" si="23"/>
        <v>0</v>
      </c>
      <c r="O434" s="320">
        <f t="shared" si="23"/>
        <v>0</v>
      </c>
      <c r="V434" s="16"/>
      <c r="W434" s="16"/>
      <c r="X434" s="16"/>
      <c r="Y434" s="236">
        <f t="shared" si="22"/>
        <v>0</v>
      </c>
    </row>
    <row r="435" spans="1:25" ht="33" hidden="1" customHeight="1">
      <c r="A435" s="278">
        <f t="shared" si="21"/>
        <v>388</v>
      </c>
      <c r="B435" s="246">
        <v>621400</v>
      </c>
      <c r="C435" s="279" t="s">
        <v>813</v>
      </c>
      <c r="D435" s="331">
        <f>+Programska_aktivnost!D435+Sheet1!D435+Sheet2!D435</f>
        <v>0</v>
      </c>
      <c r="E435" s="320">
        <f>+Programska_aktivnost!E435+Sheet1!E435+Sheet2!E435</f>
        <v>0</v>
      </c>
      <c r="F435" s="331">
        <f>+Programska_aktivnost!F435+Sheet1!F435+Sheet2!F435</f>
        <v>0</v>
      </c>
      <c r="G435" s="320">
        <f>+Programska_aktivnost!G435+Sheet1!G435+Sheet2!G435</f>
        <v>0</v>
      </c>
      <c r="H435" s="332">
        <f>+Programska_aktivnost!H435+Sheet1!H435+Sheet2!H435</f>
        <v>0</v>
      </c>
      <c r="I435" s="333">
        <f>+Programska_aktivnost!I435+Sheet1!I435+Sheet2!I435</f>
        <v>0</v>
      </c>
      <c r="J435" s="331">
        <f>+Programska_aktivnost!J435+Sheet1!J435+Sheet2!J435</f>
        <v>0</v>
      </c>
      <c r="K435" s="320">
        <f>+Programska_aktivnost!K435+Sheet1!K435+Sheet2!K435</f>
        <v>0</v>
      </c>
      <c r="L435" s="331">
        <f>+Programska_aktivnost!L435+Sheet1!L435+Sheet2!L435</f>
        <v>0</v>
      </c>
      <c r="M435" s="320">
        <f>+Programska_aktivnost!M435+Sheet1!M435+Sheet2!M435</f>
        <v>0</v>
      </c>
      <c r="N435" s="331">
        <f t="shared" si="23"/>
        <v>0</v>
      </c>
      <c r="O435" s="320">
        <f t="shared" si="23"/>
        <v>0</v>
      </c>
      <c r="V435" s="16"/>
      <c r="W435" s="16"/>
      <c r="X435" s="16"/>
      <c r="Y435" s="236">
        <f t="shared" si="22"/>
        <v>0</v>
      </c>
    </row>
    <row r="436" spans="1:25" ht="33" hidden="1" customHeight="1">
      <c r="A436" s="278">
        <f t="shared" si="21"/>
        <v>389</v>
      </c>
      <c r="B436" s="246">
        <v>621500</v>
      </c>
      <c r="C436" s="279" t="s">
        <v>432</v>
      </c>
      <c r="D436" s="331">
        <f>+Programska_aktivnost!D436+Sheet1!D436+Sheet2!D436</f>
        <v>0</v>
      </c>
      <c r="E436" s="320">
        <f>+Programska_aktivnost!E436+Sheet1!E436+Sheet2!E436</f>
        <v>0</v>
      </c>
      <c r="F436" s="331">
        <f>+Programska_aktivnost!F436+Sheet1!F436+Sheet2!F436</f>
        <v>0</v>
      </c>
      <c r="G436" s="320">
        <f>+Programska_aktivnost!G436+Sheet1!G436+Sheet2!G436</f>
        <v>0</v>
      </c>
      <c r="H436" s="332">
        <f>+Programska_aktivnost!H436+Sheet1!H436+Sheet2!H436</f>
        <v>0</v>
      </c>
      <c r="I436" s="333">
        <f>+Programska_aktivnost!I436+Sheet1!I436+Sheet2!I436</f>
        <v>0</v>
      </c>
      <c r="J436" s="331">
        <f>+Programska_aktivnost!J436+Sheet1!J436+Sheet2!J436</f>
        <v>0</v>
      </c>
      <c r="K436" s="320">
        <f>+Programska_aktivnost!K436+Sheet1!K436+Sheet2!K436</f>
        <v>0</v>
      </c>
      <c r="L436" s="331">
        <f>+Programska_aktivnost!L436+Sheet1!L436+Sheet2!L436</f>
        <v>0</v>
      </c>
      <c r="M436" s="320">
        <f>+Programska_aktivnost!M436+Sheet1!M436+Sheet2!M436</f>
        <v>0</v>
      </c>
      <c r="N436" s="331">
        <f t="shared" si="23"/>
        <v>0</v>
      </c>
      <c r="O436" s="320">
        <f t="shared" si="23"/>
        <v>0</v>
      </c>
      <c r="V436" s="16"/>
      <c r="W436" s="16"/>
      <c r="X436" s="16"/>
      <c r="Y436" s="236">
        <f t="shared" si="22"/>
        <v>0</v>
      </c>
    </row>
    <row r="437" spans="1:25" ht="33" hidden="1" customHeight="1">
      <c r="A437" s="278">
        <f t="shared" si="21"/>
        <v>390</v>
      </c>
      <c r="B437" s="246">
        <v>621600</v>
      </c>
      <c r="C437" s="279" t="s">
        <v>814</v>
      </c>
      <c r="D437" s="331">
        <f>+Programska_aktivnost!D437+Sheet1!D437+Sheet2!D437</f>
        <v>0</v>
      </c>
      <c r="E437" s="320">
        <f>+Programska_aktivnost!E437+Sheet1!E437+Sheet2!E437</f>
        <v>0</v>
      </c>
      <c r="F437" s="331">
        <f>+Programska_aktivnost!F437+Sheet1!F437+Sheet2!F437</f>
        <v>0</v>
      </c>
      <c r="G437" s="320">
        <f>+Programska_aktivnost!G437+Sheet1!G437+Sheet2!G437</f>
        <v>0</v>
      </c>
      <c r="H437" s="332">
        <f>+Programska_aktivnost!H437+Sheet1!H437+Sheet2!H437</f>
        <v>0</v>
      </c>
      <c r="I437" s="333">
        <f>+Programska_aktivnost!I437+Sheet1!I437+Sheet2!I437</f>
        <v>0</v>
      </c>
      <c r="J437" s="331">
        <f>+Programska_aktivnost!J437+Sheet1!J437+Sheet2!J437</f>
        <v>0</v>
      </c>
      <c r="K437" s="320">
        <f>+Programska_aktivnost!K437+Sheet1!K437+Sheet2!K437</f>
        <v>0</v>
      </c>
      <c r="L437" s="331">
        <f>+Programska_aktivnost!L437+Sheet1!L437+Sheet2!L437</f>
        <v>0</v>
      </c>
      <c r="M437" s="320">
        <f>+Programska_aktivnost!M437+Sheet1!M437+Sheet2!M437</f>
        <v>0</v>
      </c>
      <c r="N437" s="331">
        <f t="shared" si="23"/>
        <v>0</v>
      </c>
      <c r="O437" s="320">
        <f t="shared" si="23"/>
        <v>0</v>
      </c>
      <c r="V437" s="16"/>
      <c r="W437" s="16"/>
      <c r="X437" s="16"/>
      <c r="Y437" s="236">
        <f t="shared" si="22"/>
        <v>0</v>
      </c>
    </row>
    <row r="438" spans="1:25" ht="33" hidden="1" customHeight="1">
      <c r="A438" s="278">
        <f t="shared" si="21"/>
        <v>391</v>
      </c>
      <c r="B438" s="246">
        <v>621700</v>
      </c>
      <c r="C438" s="279" t="s">
        <v>433</v>
      </c>
      <c r="D438" s="331">
        <f>+Programska_aktivnost!D438+Sheet1!D438+Sheet2!D438</f>
        <v>0</v>
      </c>
      <c r="E438" s="320">
        <f>+Programska_aktivnost!E438+Sheet1!E438+Sheet2!E438</f>
        <v>0</v>
      </c>
      <c r="F438" s="331">
        <f>+Programska_aktivnost!F438+Sheet1!F438+Sheet2!F438</f>
        <v>0</v>
      </c>
      <c r="G438" s="320">
        <f>+Programska_aktivnost!G438+Sheet1!G438+Sheet2!G438</f>
        <v>0</v>
      </c>
      <c r="H438" s="332">
        <f>+Programska_aktivnost!H438+Sheet1!H438+Sheet2!H438</f>
        <v>0</v>
      </c>
      <c r="I438" s="333">
        <f>+Programska_aktivnost!I438+Sheet1!I438+Sheet2!I438</f>
        <v>0</v>
      </c>
      <c r="J438" s="331">
        <f>+Programska_aktivnost!J438+Sheet1!J438+Sheet2!J438</f>
        <v>0</v>
      </c>
      <c r="K438" s="320">
        <f>+Programska_aktivnost!K438+Sheet1!K438+Sheet2!K438</f>
        <v>0</v>
      </c>
      <c r="L438" s="331">
        <f>+Programska_aktivnost!L438+Sheet1!L438+Sheet2!L438</f>
        <v>0</v>
      </c>
      <c r="M438" s="320">
        <f>+Programska_aktivnost!M438+Sheet1!M438+Sheet2!M438</f>
        <v>0</v>
      </c>
      <c r="N438" s="331">
        <f t="shared" si="23"/>
        <v>0</v>
      </c>
      <c r="O438" s="320">
        <f t="shared" si="23"/>
        <v>0</v>
      </c>
      <c r="V438" s="16"/>
      <c r="W438" s="16"/>
      <c r="X438" s="16"/>
      <c r="Y438" s="236">
        <f t="shared" si="22"/>
        <v>0</v>
      </c>
    </row>
    <row r="439" spans="1:25" ht="33" hidden="1" customHeight="1">
      <c r="A439" s="278">
        <f t="shared" si="21"/>
        <v>392</v>
      </c>
      <c r="B439" s="246">
        <v>621800</v>
      </c>
      <c r="C439" s="279" t="s">
        <v>815</v>
      </c>
      <c r="D439" s="331">
        <f>+Programska_aktivnost!D439+Sheet1!D439+Sheet2!D439</f>
        <v>0</v>
      </c>
      <c r="E439" s="320">
        <f>+Programska_aktivnost!E439+Sheet1!E439+Sheet2!E439</f>
        <v>0</v>
      </c>
      <c r="F439" s="331">
        <f>+Programska_aktivnost!F439+Sheet1!F439+Sheet2!F439</f>
        <v>0</v>
      </c>
      <c r="G439" s="320">
        <f>+Programska_aktivnost!G439+Sheet1!G439+Sheet2!G439</f>
        <v>0</v>
      </c>
      <c r="H439" s="332">
        <f>+Programska_aktivnost!H439+Sheet1!H439+Sheet2!H439</f>
        <v>0</v>
      </c>
      <c r="I439" s="333">
        <f>+Programska_aktivnost!I439+Sheet1!I439+Sheet2!I439</f>
        <v>0</v>
      </c>
      <c r="J439" s="331">
        <f>+Programska_aktivnost!J439+Sheet1!J439+Sheet2!J439</f>
        <v>0</v>
      </c>
      <c r="K439" s="320">
        <f>+Programska_aktivnost!K439+Sheet1!K439+Sheet2!K439</f>
        <v>0</v>
      </c>
      <c r="L439" s="331">
        <f>+Programska_aktivnost!L439+Sheet1!L439+Sheet2!L439</f>
        <v>0</v>
      </c>
      <c r="M439" s="320">
        <f>+Programska_aktivnost!M439+Sheet1!M439+Sheet2!M439</f>
        <v>0</v>
      </c>
      <c r="N439" s="331">
        <f t="shared" si="23"/>
        <v>0</v>
      </c>
      <c r="O439" s="320">
        <f t="shared" si="23"/>
        <v>0</v>
      </c>
      <c r="V439" s="16"/>
      <c r="W439" s="16"/>
      <c r="X439" s="16"/>
      <c r="Y439" s="236">
        <f t="shared" si="22"/>
        <v>0</v>
      </c>
    </row>
    <row r="440" spans="1:25" ht="33" hidden="1" customHeight="1">
      <c r="A440" s="278">
        <f t="shared" ref="A440:A452" si="24">A439+1</f>
        <v>393</v>
      </c>
      <c r="B440" s="246">
        <v>621900</v>
      </c>
      <c r="C440" s="279" t="s">
        <v>1372</v>
      </c>
      <c r="D440" s="331">
        <f>+Programska_aktivnost!D440+Sheet1!D440+Sheet2!D440</f>
        <v>0</v>
      </c>
      <c r="E440" s="320">
        <f>+Programska_aktivnost!E440+Sheet1!E440+Sheet2!E440</f>
        <v>0</v>
      </c>
      <c r="F440" s="331">
        <f>+Programska_aktivnost!F440+Sheet1!F440+Sheet2!F440</f>
        <v>0</v>
      </c>
      <c r="G440" s="320">
        <f>+Programska_aktivnost!G440+Sheet1!G440+Sheet2!G440</f>
        <v>0</v>
      </c>
      <c r="H440" s="332">
        <f>+Programska_aktivnost!H440+Sheet1!H440+Sheet2!H440</f>
        <v>0</v>
      </c>
      <c r="I440" s="333">
        <f>+Programska_aktivnost!I440+Sheet1!I440+Sheet2!I440</f>
        <v>0</v>
      </c>
      <c r="J440" s="331">
        <f>+Programska_aktivnost!J440+Sheet1!J440+Sheet2!J440</f>
        <v>0</v>
      </c>
      <c r="K440" s="320">
        <f>+Programska_aktivnost!K440+Sheet1!K440+Sheet2!K440</f>
        <v>0</v>
      </c>
      <c r="L440" s="331">
        <f>+Programska_aktivnost!L440+Sheet1!L440+Sheet2!L440</f>
        <v>0</v>
      </c>
      <c r="M440" s="320">
        <f>+Programska_aktivnost!M440+Sheet1!M440+Sheet2!M440</f>
        <v>0</v>
      </c>
      <c r="N440" s="331">
        <f t="shared" si="23"/>
        <v>0</v>
      </c>
      <c r="O440" s="320">
        <f t="shared" si="23"/>
        <v>0</v>
      </c>
      <c r="V440" s="16"/>
      <c r="W440" s="16"/>
      <c r="X440" s="16"/>
      <c r="Y440" s="236">
        <f t="shared" ref="Y440:Y473" si="25">SUM(D440:O440)</f>
        <v>0</v>
      </c>
    </row>
    <row r="441" spans="1:25" ht="33" hidden="1" customHeight="1">
      <c r="A441" s="276">
        <f t="shared" si="24"/>
        <v>394</v>
      </c>
      <c r="B441" s="245">
        <v>622000</v>
      </c>
      <c r="C441" s="277" t="s">
        <v>1583</v>
      </c>
      <c r="D441" s="254">
        <f>+Programska_aktivnost!D441+Sheet1!D441+Sheet2!D441</f>
        <v>0</v>
      </c>
      <c r="E441" s="253">
        <f>+Programska_aktivnost!E441+Sheet1!E441+Sheet2!E441</f>
        <v>0</v>
      </c>
      <c r="F441" s="254">
        <f>+Programska_aktivnost!F441+Sheet1!F441+Sheet2!F441</f>
        <v>0</v>
      </c>
      <c r="G441" s="253">
        <f>+Programska_aktivnost!G441+Sheet1!G441+Sheet2!G441</f>
        <v>0</v>
      </c>
      <c r="H441" s="252">
        <f>+Programska_aktivnost!H441+Sheet1!H441+Sheet2!H441</f>
        <v>0</v>
      </c>
      <c r="I441" s="253">
        <f>+Programska_aktivnost!I441+Sheet1!I441+Sheet2!I441</f>
        <v>0</v>
      </c>
      <c r="J441" s="254">
        <f>+Programska_aktivnost!J441+Sheet1!J441+Sheet2!J441</f>
        <v>0</v>
      </c>
      <c r="K441" s="253">
        <f>+Programska_aktivnost!K441+Sheet1!K441+Sheet2!K441</f>
        <v>0</v>
      </c>
      <c r="L441" s="254">
        <f>+Programska_aktivnost!L441+Sheet1!L441+Sheet2!L441</f>
        <v>0</v>
      </c>
      <c r="M441" s="253">
        <f>+Programska_aktivnost!M441+Sheet1!M441+Sheet2!M441</f>
        <v>0</v>
      </c>
      <c r="N441" s="254">
        <f t="shared" si="23"/>
        <v>0</v>
      </c>
      <c r="O441" s="253">
        <f t="shared" si="23"/>
        <v>0</v>
      </c>
      <c r="V441" s="16"/>
      <c r="W441" s="16"/>
      <c r="X441" s="16"/>
      <c r="Y441" s="236">
        <f t="shared" si="25"/>
        <v>0</v>
      </c>
    </row>
    <row r="442" spans="1:25" ht="33" hidden="1" customHeight="1">
      <c r="A442" s="278">
        <f t="shared" si="24"/>
        <v>395</v>
      </c>
      <c r="B442" s="246">
        <v>622100</v>
      </c>
      <c r="C442" s="279" t="s">
        <v>1373</v>
      </c>
      <c r="D442" s="331">
        <f>+Programska_aktivnost!D442+Sheet1!D442+Sheet2!D442</f>
        <v>0</v>
      </c>
      <c r="E442" s="320">
        <f>+Programska_aktivnost!E442+Sheet1!E442+Sheet2!E442</f>
        <v>0</v>
      </c>
      <c r="F442" s="331">
        <f>+Programska_aktivnost!F442+Sheet1!F442+Sheet2!F442</f>
        <v>0</v>
      </c>
      <c r="G442" s="320">
        <f>+Programska_aktivnost!G442+Sheet1!G442+Sheet2!G442</f>
        <v>0</v>
      </c>
      <c r="H442" s="332">
        <f>+Programska_aktivnost!H442+Sheet1!H442+Sheet2!H442</f>
        <v>0</v>
      </c>
      <c r="I442" s="333">
        <f>+Programska_aktivnost!I442+Sheet1!I442+Sheet2!I442</f>
        <v>0</v>
      </c>
      <c r="J442" s="331">
        <f>+Programska_aktivnost!J442+Sheet1!J442+Sheet2!J442</f>
        <v>0</v>
      </c>
      <c r="K442" s="320">
        <f>+Programska_aktivnost!K442+Sheet1!K442+Sheet2!K442</f>
        <v>0</v>
      </c>
      <c r="L442" s="331">
        <f>+Programska_aktivnost!L442+Sheet1!L442+Sheet2!L442</f>
        <v>0</v>
      </c>
      <c r="M442" s="320">
        <f>+Programska_aktivnost!M442+Sheet1!M442+Sheet2!M442</f>
        <v>0</v>
      </c>
      <c r="N442" s="331">
        <f t="shared" si="23"/>
        <v>0</v>
      </c>
      <c r="O442" s="320">
        <f t="shared" si="23"/>
        <v>0</v>
      </c>
      <c r="V442" s="16"/>
      <c r="W442" s="16"/>
      <c r="X442" s="16"/>
      <c r="Y442" s="236">
        <f t="shared" si="25"/>
        <v>0</v>
      </c>
    </row>
    <row r="443" spans="1:25" ht="33" hidden="1" customHeight="1">
      <c r="A443" s="278">
        <f t="shared" si="24"/>
        <v>396</v>
      </c>
      <c r="B443" s="246">
        <v>622200</v>
      </c>
      <c r="C443" s="279" t="s">
        <v>1374</v>
      </c>
      <c r="D443" s="331">
        <f>+Programska_aktivnost!D443+Sheet1!D443+Sheet2!D443</f>
        <v>0</v>
      </c>
      <c r="E443" s="320">
        <f>+Programska_aktivnost!E443+Sheet1!E443+Sheet2!E443</f>
        <v>0</v>
      </c>
      <c r="F443" s="331">
        <f>+Programska_aktivnost!F443+Sheet1!F443+Sheet2!F443</f>
        <v>0</v>
      </c>
      <c r="G443" s="320">
        <f>+Programska_aktivnost!G443+Sheet1!G443+Sheet2!G443</f>
        <v>0</v>
      </c>
      <c r="H443" s="332">
        <f>+Programska_aktivnost!H443+Sheet1!H443+Sheet2!H443</f>
        <v>0</v>
      </c>
      <c r="I443" s="333">
        <f>+Programska_aktivnost!I443+Sheet1!I443+Sheet2!I443</f>
        <v>0</v>
      </c>
      <c r="J443" s="331">
        <f>+Programska_aktivnost!J443+Sheet1!J443+Sheet2!J443</f>
        <v>0</v>
      </c>
      <c r="K443" s="320">
        <f>+Programska_aktivnost!K443+Sheet1!K443+Sheet2!K443</f>
        <v>0</v>
      </c>
      <c r="L443" s="331">
        <f>+Programska_aktivnost!L443+Sheet1!L443+Sheet2!L443</f>
        <v>0</v>
      </c>
      <c r="M443" s="320">
        <f>+Programska_aktivnost!M443+Sheet1!M443+Sheet2!M443</f>
        <v>0</v>
      </c>
      <c r="N443" s="331">
        <f t="shared" si="23"/>
        <v>0</v>
      </c>
      <c r="O443" s="320">
        <f t="shared" si="23"/>
        <v>0</v>
      </c>
      <c r="V443" s="16"/>
      <c r="W443" s="16"/>
      <c r="X443" s="16"/>
      <c r="Y443" s="236">
        <f t="shared" si="25"/>
        <v>0</v>
      </c>
    </row>
    <row r="444" spans="1:25" ht="33" hidden="1" customHeight="1">
      <c r="A444" s="278">
        <f t="shared" si="24"/>
        <v>397</v>
      </c>
      <c r="B444" s="246">
        <v>622300</v>
      </c>
      <c r="C444" s="279" t="s">
        <v>1375</v>
      </c>
      <c r="D444" s="331">
        <f>+Programska_aktivnost!D444+Sheet1!D444+Sheet2!D444</f>
        <v>0</v>
      </c>
      <c r="E444" s="320">
        <f>+Programska_aktivnost!E444+Sheet1!E444+Sheet2!E444</f>
        <v>0</v>
      </c>
      <c r="F444" s="331">
        <f>+Programska_aktivnost!F444+Sheet1!F444+Sheet2!F444</f>
        <v>0</v>
      </c>
      <c r="G444" s="320">
        <f>+Programska_aktivnost!G444+Sheet1!G444+Sheet2!G444</f>
        <v>0</v>
      </c>
      <c r="H444" s="332">
        <f>+Programska_aktivnost!H444+Sheet1!H444+Sheet2!H444</f>
        <v>0</v>
      </c>
      <c r="I444" s="333">
        <f>+Programska_aktivnost!I444+Sheet1!I444+Sheet2!I444</f>
        <v>0</v>
      </c>
      <c r="J444" s="331">
        <f>+Programska_aktivnost!J444+Sheet1!J444+Sheet2!J444</f>
        <v>0</v>
      </c>
      <c r="K444" s="320">
        <f>+Programska_aktivnost!K444+Sheet1!K444+Sheet2!K444</f>
        <v>0</v>
      </c>
      <c r="L444" s="331">
        <f>+Programska_aktivnost!L444+Sheet1!L444+Sheet2!L444</f>
        <v>0</v>
      </c>
      <c r="M444" s="320">
        <f>+Programska_aktivnost!M444+Sheet1!M444+Sheet2!M444</f>
        <v>0</v>
      </c>
      <c r="N444" s="331">
        <f t="shared" si="23"/>
        <v>0</v>
      </c>
      <c r="O444" s="320">
        <f t="shared" si="23"/>
        <v>0</v>
      </c>
      <c r="V444" s="16"/>
      <c r="W444" s="16"/>
      <c r="X444" s="16"/>
      <c r="Y444" s="236">
        <f t="shared" si="25"/>
        <v>0</v>
      </c>
    </row>
    <row r="445" spans="1:25" ht="33" hidden="1" customHeight="1">
      <c r="A445" s="278">
        <f t="shared" si="24"/>
        <v>398</v>
      </c>
      <c r="B445" s="246">
        <v>622400</v>
      </c>
      <c r="C445" s="279" t="s">
        <v>1376</v>
      </c>
      <c r="D445" s="331">
        <f>+Programska_aktivnost!D445+Sheet1!D445+Sheet2!D445</f>
        <v>0</v>
      </c>
      <c r="E445" s="320">
        <f>+Programska_aktivnost!E445+Sheet1!E445+Sheet2!E445</f>
        <v>0</v>
      </c>
      <c r="F445" s="331">
        <f>+Programska_aktivnost!F445+Sheet1!F445+Sheet2!F445</f>
        <v>0</v>
      </c>
      <c r="G445" s="320">
        <f>+Programska_aktivnost!G445+Sheet1!G445+Sheet2!G445</f>
        <v>0</v>
      </c>
      <c r="H445" s="332">
        <f>+Programska_aktivnost!H445+Sheet1!H445+Sheet2!H445</f>
        <v>0</v>
      </c>
      <c r="I445" s="333">
        <f>+Programska_aktivnost!I445+Sheet1!I445+Sheet2!I445</f>
        <v>0</v>
      </c>
      <c r="J445" s="331">
        <f>+Programska_aktivnost!J445+Sheet1!J445+Sheet2!J445</f>
        <v>0</v>
      </c>
      <c r="K445" s="320">
        <f>+Programska_aktivnost!K445+Sheet1!K445+Sheet2!K445</f>
        <v>0</v>
      </c>
      <c r="L445" s="331">
        <f>+Programska_aktivnost!L445+Sheet1!L445+Sheet2!L445</f>
        <v>0</v>
      </c>
      <c r="M445" s="320">
        <f>+Programska_aktivnost!M445+Sheet1!M445+Sheet2!M445</f>
        <v>0</v>
      </c>
      <c r="N445" s="331">
        <f t="shared" si="23"/>
        <v>0</v>
      </c>
      <c r="O445" s="320">
        <f t="shared" si="23"/>
        <v>0</v>
      </c>
      <c r="V445" s="16"/>
      <c r="W445" s="16"/>
      <c r="X445" s="16"/>
      <c r="Y445" s="236">
        <f t="shared" si="25"/>
        <v>0</v>
      </c>
    </row>
    <row r="446" spans="1:25" ht="33" hidden="1" customHeight="1">
      <c r="A446" s="278">
        <f t="shared" si="24"/>
        <v>399</v>
      </c>
      <c r="B446" s="246">
        <v>622500</v>
      </c>
      <c r="C446" s="279" t="s">
        <v>1377</v>
      </c>
      <c r="D446" s="331">
        <f>+Programska_aktivnost!D446+Sheet1!D446+Sheet2!D446</f>
        <v>0</v>
      </c>
      <c r="E446" s="320">
        <f>+Programska_aktivnost!E446+Sheet1!E446+Sheet2!E446</f>
        <v>0</v>
      </c>
      <c r="F446" s="331">
        <f>+Programska_aktivnost!F446+Sheet1!F446+Sheet2!F446</f>
        <v>0</v>
      </c>
      <c r="G446" s="320">
        <f>+Programska_aktivnost!G446+Sheet1!G446+Sheet2!G446</f>
        <v>0</v>
      </c>
      <c r="H446" s="332">
        <f>+Programska_aktivnost!H446+Sheet1!H446+Sheet2!H446</f>
        <v>0</v>
      </c>
      <c r="I446" s="333">
        <f>+Programska_aktivnost!I446+Sheet1!I446+Sheet2!I446</f>
        <v>0</v>
      </c>
      <c r="J446" s="331">
        <f>+Programska_aktivnost!J446+Sheet1!J446+Sheet2!J446</f>
        <v>0</v>
      </c>
      <c r="K446" s="320">
        <f>+Programska_aktivnost!K446+Sheet1!K446+Sheet2!K446</f>
        <v>0</v>
      </c>
      <c r="L446" s="331">
        <f>+Programska_aktivnost!L446+Sheet1!L446+Sheet2!L446</f>
        <v>0</v>
      </c>
      <c r="M446" s="320">
        <f>+Programska_aktivnost!M446+Sheet1!M446+Sheet2!M446</f>
        <v>0</v>
      </c>
      <c r="N446" s="331">
        <f t="shared" si="23"/>
        <v>0</v>
      </c>
      <c r="O446" s="320">
        <f t="shared" si="23"/>
        <v>0</v>
      </c>
      <c r="V446" s="16"/>
      <c r="W446" s="16"/>
      <c r="X446" s="16"/>
      <c r="Y446" s="236">
        <f t="shared" si="25"/>
        <v>0</v>
      </c>
    </row>
    <row r="447" spans="1:25" ht="33" hidden="1" customHeight="1">
      <c r="A447" s="278">
        <f t="shared" si="24"/>
        <v>400</v>
      </c>
      <c r="B447" s="246">
        <v>622600</v>
      </c>
      <c r="C447" s="279" t="s">
        <v>1378</v>
      </c>
      <c r="D447" s="331">
        <f>+Programska_aktivnost!D447+Sheet1!D447+Sheet2!D447</f>
        <v>0</v>
      </c>
      <c r="E447" s="320">
        <f>+Programska_aktivnost!E447+Sheet1!E447+Sheet2!E447</f>
        <v>0</v>
      </c>
      <c r="F447" s="331">
        <f>+Programska_aktivnost!F447+Sheet1!F447+Sheet2!F447</f>
        <v>0</v>
      </c>
      <c r="G447" s="320">
        <f>+Programska_aktivnost!G447+Sheet1!G447+Sheet2!G447</f>
        <v>0</v>
      </c>
      <c r="H447" s="332">
        <f>+Programska_aktivnost!H447+Sheet1!H447+Sheet2!H447</f>
        <v>0</v>
      </c>
      <c r="I447" s="333">
        <f>+Programska_aktivnost!I447+Sheet1!I447+Sheet2!I447</f>
        <v>0</v>
      </c>
      <c r="J447" s="331">
        <f>+Programska_aktivnost!J447+Sheet1!J447+Sheet2!J447</f>
        <v>0</v>
      </c>
      <c r="K447" s="320">
        <f>+Programska_aktivnost!K447+Sheet1!K447+Sheet2!K447</f>
        <v>0</v>
      </c>
      <c r="L447" s="331">
        <f>+Programska_aktivnost!L447+Sheet1!L447+Sheet2!L447</f>
        <v>0</v>
      </c>
      <c r="M447" s="320">
        <f>+Programska_aktivnost!M447+Sheet1!M447+Sheet2!M447</f>
        <v>0</v>
      </c>
      <c r="N447" s="331">
        <f t="shared" si="23"/>
        <v>0</v>
      </c>
      <c r="O447" s="320">
        <f t="shared" si="23"/>
        <v>0</v>
      </c>
      <c r="V447" s="16"/>
      <c r="W447" s="16"/>
      <c r="X447" s="16"/>
      <c r="Y447" s="236">
        <f t="shared" si="25"/>
        <v>0</v>
      </c>
    </row>
    <row r="448" spans="1:25" ht="33" hidden="1" customHeight="1">
      <c r="A448" s="278">
        <f t="shared" si="24"/>
        <v>401</v>
      </c>
      <c r="B448" s="246">
        <v>622700</v>
      </c>
      <c r="C448" s="279" t="s">
        <v>1379</v>
      </c>
      <c r="D448" s="331">
        <f>+Programska_aktivnost!D448+Sheet1!D448+Sheet2!D448</f>
        <v>0</v>
      </c>
      <c r="E448" s="320">
        <f>+Programska_aktivnost!E448+Sheet1!E448+Sheet2!E448</f>
        <v>0</v>
      </c>
      <c r="F448" s="331">
        <f>+Programska_aktivnost!F448+Sheet1!F448+Sheet2!F448</f>
        <v>0</v>
      </c>
      <c r="G448" s="320">
        <f>+Programska_aktivnost!G448+Sheet1!G448+Sheet2!G448</f>
        <v>0</v>
      </c>
      <c r="H448" s="332">
        <f>+Programska_aktivnost!H448+Sheet1!H448+Sheet2!H448</f>
        <v>0</v>
      </c>
      <c r="I448" s="333">
        <f>+Programska_aktivnost!I448+Sheet1!I448+Sheet2!I448</f>
        <v>0</v>
      </c>
      <c r="J448" s="331">
        <f>+Programska_aktivnost!J448+Sheet1!J448+Sheet2!J448</f>
        <v>0</v>
      </c>
      <c r="K448" s="320">
        <f>+Programska_aktivnost!K448+Sheet1!K448+Sheet2!K448</f>
        <v>0</v>
      </c>
      <c r="L448" s="331">
        <f>+Programska_aktivnost!L448+Sheet1!L448+Sheet2!L448</f>
        <v>0</v>
      </c>
      <c r="M448" s="320">
        <f>+Programska_aktivnost!M448+Sheet1!M448+Sheet2!M448</f>
        <v>0</v>
      </c>
      <c r="N448" s="331">
        <f t="shared" si="23"/>
        <v>0</v>
      </c>
      <c r="O448" s="320">
        <f t="shared" si="23"/>
        <v>0</v>
      </c>
      <c r="V448" s="16"/>
      <c r="W448" s="16"/>
      <c r="X448" s="16"/>
      <c r="Y448" s="236">
        <f t="shared" si="25"/>
        <v>0</v>
      </c>
    </row>
    <row r="449" spans="1:89" ht="33" hidden="1" customHeight="1">
      <c r="A449" s="278">
        <f t="shared" si="24"/>
        <v>402</v>
      </c>
      <c r="B449" s="246">
        <v>622800</v>
      </c>
      <c r="C449" s="279" t="s">
        <v>1380</v>
      </c>
      <c r="D449" s="331">
        <f>+Programska_aktivnost!D449+Sheet1!D449+Sheet2!D449</f>
        <v>0</v>
      </c>
      <c r="E449" s="320">
        <f>+Programska_aktivnost!E449+Sheet1!E449+Sheet2!E449</f>
        <v>0</v>
      </c>
      <c r="F449" s="331">
        <f>+Programska_aktivnost!F449+Sheet1!F449+Sheet2!F449</f>
        <v>0</v>
      </c>
      <c r="G449" s="320">
        <f>+Programska_aktivnost!G449+Sheet1!G449+Sheet2!G449</f>
        <v>0</v>
      </c>
      <c r="H449" s="332">
        <f>+Programska_aktivnost!H449+Sheet1!H449+Sheet2!H449</f>
        <v>0</v>
      </c>
      <c r="I449" s="333">
        <f>+Programska_aktivnost!I449+Sheet1!I449+Sheet2!I449</f>
        <v>0</v>
      </c>
      <c r="J449" s="331">
        <f>+Programska_aktivnost!J449+Sheet1!J449+Sheet2!J449</f>
        <v>0</v>
      </c>
      <c r="K449" s="320">
        <f>+Programska_aktivnost!K449+Sheet1!K449+Sheet2!K449</f>
        <v>0</v>
      </c>
      <c r="L449" s="331">
        <f>+Programska_aktivnost!L449+Sheet1!L449+Sheet2!L449</f>
        <v>0</v>
      </c>
      <c r="M449" s="320">
        <f>+Programska_aktivnost!M449+Sheet1!M449+Sheet2!M449</f>
        <v>0</v>
      </c>
      <c r="N449" s="331">
        <f t="shared" si="23"/>
        <v>0</v>
      </c>
      <c r="O449" s="320">
        <f t="shared" si="23"/>
        <v>0</v>
      </c>
      <c r="V449" s="16"/>
      <c r="W449" s="16"/>
      <c r="X449" s="16"/>
      <c r="Y449" s="236">
        <f t="shared" si="25"/>
        <v>0</v>
      </c>
    </row>
    <row r="450" spans="1:89" ht="63.75" hidden="1">
      <c r="A450" s="276">
        <f t="shared" si="24"/>
        <v>403</v>
      </c>
      <c r="B450" s="245">
        <v>623000</v>
      </c>
      <c r="C450" s="277" t="s">
        <v>1584</v>
      </c>
      <c r="D450" s="254">
        <f>+Programska_aktivnost!D450+Sheet1!D450+Sheet2!D450</f>
        <v>0</v>
      </c>
      <c r="E450" s="253">
        <f>+Programska_aktivnost!E450+Sheet1!E450+Sheet2!E450</f>
        <v>0</v>
      </c>
      <c r="F450" s="254">
        <f>+Programska_aktivnost!F450+Sheet1!F450+Sheet2!F450</f>
        <v>0</v>
      </c>
      <c r="G450" s="253">
        <f>+Programska_aktivnost!G450+Sheet1!G450+Sheet2!G450</f>
        <v>0</v>
      </c>
      <c r="H450" s="252">
        <f>+Programska_aktivnost!H450+Sheet1!H450+Sheet2!H450</f>
        <v>0</v>
      </c>
      <c r="I450" s="253">
        <f>+Programska_aktivnost!I450+Sheet1!I450+Sheet2!I450</f>
        <v>0</v>
      </c>
      <c r="J450" s="254">
        <f>+Programska_aktivnost!J450+Sheet1!J450+Sheet2!J450</f>
        <v>0</v>
      </c>
      <c r="K450" s="253">
        <f>+Programska_aktivnost!K450+Sheet1!K450+Sheet2!K450</f>
        <v>0</v>
      </c>
      <c r="L450" s="254">
        <f>+Programska_aktivnost!L450+Sheet1!L450+Sheet2!L450</f>
        <v>0</v>
      </c>
      <c r="M450" s="253">
        <f>+Programska_aktivnost!M450+Sheet1!M450+Sheet2!M450</f>
        <v>0</v>
      </c>
      <c r="N450" s="254">
        <f t="shared" si="23"/>
        <v>0</v>
      </c>
      <c r="O450" s="253">
        <f t="shared" si="23"/>
        <v>0</v>
      </c>
      <c r="V450" s="16"/>
      <c r="W450" s="16"/>
      <c r="X450" s="16"/>
      <c r="Y450" s="236">
        <f t="shared" si="25"/>
        <v>0</v>
      </c>
    </row>
    <row r="451" spans="1:89" ht="51.75" hidden="1" thickBot="1">
      <c r="A451" s="286">
        <f t="shared" si="24"/>
        <v>404</v>
      </c>
      <c r="B451" s="250">
        <v>623100</v>
      </c>
      <c r="C451" s="287" t="s">
        <v>557</v>
      </c>
      <c r="D451" s="337">
        <f>+Programska_aktivnost!D451+Sheet1!D451+Sheet2!D451</f>
        <v>0</v>
      </c>
      <c r="E451" s="323">
        <f>+Programska_aktivnost!E451+Sheet1!E451+Sheet2!E451</f>
        <v>0</v>
      </c>
      <c r="F451" s="337">
        <f>+Programska_aktivnost!F451+Sheet1!F451+Sheet2!F451</f>
        <v>0</v>
      </c>
      <c r="G451" s="323">
        <f>+Programska_aktivnost!G451+Sheet1!G451+Sheet2!G451</f>
        <v>0</v>
      </c>
      <c r="H451" s="338">
        <f>+Programska_aktivnost!H451+Sheet1!H451+Sheet2!H451</f>
        <v>0</v>
      </c>
      <c r="I451" s="339">
        <f>+Programska_aktivnost!I451+Sheet1!I451+Sheet2!I451</f>
        <v>0</v>
      </c>
      <c r="J451" s="337">
        <f>+Programska_aktivnost!J451+Sheet1!J451+Sheet2!J451</f>
        <v>0</v>
      </c>
      <c r="K451" s="323">
        <f>+Programska_aktivnost!K451+Sheet1!K451+Sheet2!K451</f>
        <v>0</v>
      </c>
      <c r="L451" s="337">
        <f>+Programska_aktivnost!L451+Sheet1!L451+Sheet2!L451</f>
        <v>0</v>
      </c>
      <c r="M451" s="323">
        <f>+Programska_aktivnost!M451+Sheet1!M451+Sheet2!M451</f>
        <v>0</v>
      </c>
      <c r="N451" s="337">
        <f t="shared" si="23"/>
        <v>0</v>
      </c>
      <c r="O451" s="323">
        <f t="shared" si="23"/>
        <v>0</v>
      </c>
      <c r="V451" s="16"/>
      <c r="W451" s="16"/>
      <c r="X451" s="16"/>
      <c r="Y451" s="236">
        <f t="shared" si="25"/>
        <v>0</v>
      </c>
    </row>
    <row r="452" spans="1:89" ht="33" customHeight="1" thickTop="1" thickBot="1">
      <c r="A452" s="403">
        <f t="shared" si="24"/>
        <v>405</v>
      </c>
      <c r="B452" s="305"/>
      <c r="C452" s="303" t="s">
        <v>1585</v>
      </c>
      <c r="D452" s="348">
        <f>+Programska_aktivnost!D452+Sheet1!D452+Sheet2!D452</f>
        <v>30491</v>
      </c>
      <c r="E452" s="349">
        <f>+Programska_aktivnost!E452+Sheet1!E452+Sheet2!E452</f>
        <v>84739</v>
      </c>
      <c r="F452" s="348">
        <f>+Programska_aktivnost!F452+Sheet1!F452+Sheet2!F452</f>
        <v>26075</v>
      </c>
      <c r="G452" s="349">
        <f>+Programska_aktivnost!G452+Sheet1!G452+Sheet2!G452</f>
        <v>81921</v>
      </c>
      <c r="H452" s="348">
        <f>+Programska_aktivnost!H452+Sheet1!H452+Sheet2!H452</f>
        <v>23560</v>
      </c>
      <c r="I452" s="349">
        <f>+Programska_aktivnost!I452+Sheet1!I452+Sheet2!I452</f>
        <v>98882</v>
      </c>
      <c r="J452" s="348">
        <f>+Programska_aktivnost!J452+Sheet1!J452+Sheet2!J452</f>
        <v>25000</v>
      </c>
      <c r="K452" s="349">
        <f>+Programska_aktivnost!K452+Sheet1!K452+Sheet2!K452</f>
        <v>96729</v>
      </c>
      <c r="L452" s="348">
        <f>+Programska_aktivnost!L452+Sheet1!L452+Sheet2!L452</f>
        <v>25000</v>
      </c>
      <c r="M452" s="349">
        <f>+Programska_aktivnost!M452+Sheet1!M452+Sheet2!M452</f>
        <v>96729</v>
      </c>
      <c r="N452" s="306">
        <f>N404+N358+N194</f>
        <v>73560</v>
      </c>
      <c r="O452" s="349">
        <f>O404+O358+O194</f>
        <v>292340</v>
      </c>
      <c r="V452" s="16"/>
      <c r="W452" s="16"/>
      <c r="X452" s="16"/>
      <c r="Y452" s="236">
        <v>1</v>
      </c>
    </row>
    <row r="453" spans="1:89" ht="51.75" customHeight="1" thickTop="1">
      <c r="A453" s="352"/>
      <c r="B453" s="352"/>
      <c r="C453" s="379" t="s">
        <v>1082</v>
      </c>
      <c r="D453" s="361">
        <f>D193-D452</f>
        <v>0</v>
      </c>
      <c r="E453" s="362">
        <f t="shared" ref="E453:O453" si="26">E193-E452</f>
        <v>175</v>
      </c>
      <c r="F453" s="361">
        <f t="shared" si="26"/>
        <v>0</v>
      </c>
      <c r="G453" s="362">
        <f t="shared" si="26"/>
        <v>250</v>
      </c>
      <c r="H453" s="361">
        <f t="shared" si="26"/>
        <v>0</v>
      </c>
      <c r="I453" s="362">
        <f t="shared" si="26"/>
        <v>0</v>
      </c>
      <c r="J453" s="361">
        <f t="shared" si="26"/>
        <v>0</v>
      </c>
      <c r="K453" s="362">
        <f t="shared" si="26"/>
        <v>0</v>
      </c>
      <c r="L453" s="361">
        <f t="shared" si="26"/>
        <v>0</v>
      </c>
      <c r="M453" s="362">
        <f t="shared" si="26"/>
        <v>0</v>
      </c>
      <c r="N453" s="361">
        <f t="shared" si="26"/>
        <v>0</v>
      </c>
      <c r="O453" s="362">
        <f t="shared" si="26"/>
        <v>0</v>
      </c>
      <c r="V453" s="16"/>
      <c r="W453" s="16"/>
      <c r="X453" s="16"/>
      <c r="Y453" s="236">
        <v>1</v>
      </c>
    </row>
    <row r="454" spans="1:89" s="17" customFormat="1" ht="18" customHeight="1">
      <c r="A454" s="300"/>
      <c r="B454" s="300"/>
      <c r="C454" s="300"/>
      <c r="D454" s="300"/>
      <c r="E454" s="300"/>
      <c r="F454" s="300"/>
      <c r="G454" s="300"/>
      <c r="H454" s="300"/>
      <c r="I454" s="300"/>
      <c r="J454" s="300"/>
      <c r="K454" s="300"/>
      <c r="L454" s="300"/>
      <c r="M454" s="300"/>
      <c r="N454" s="300"/>
      <c r="O454" s="300"/>
      <c r="P454" s="42"/>
      <c r="Q454" s="42"/>
      <c r="R454" s="42"/>
      <c r="S454" s="42"/>
      <c r="T454" s="42"/>
      <c r="U454" s="42"/>
      <c r="V454" s="110"/>
      <c r="W454" s="110"/>
      <c r="X454" s="110"/>
      <c r="Y454" s="236">
        <v>1</v>
      </c>
      <c r="Z454" s="102"/>
      <c r="AA454" s="102"/>
      <c r="AB454" s="102"/>
      <c r="AC454" s="111"/>
      <c r="AD454" s="111"/>
      <c r="AE454" s="51"/>
      <c r="AF454" s="111"/>
      <c r="AG454" s="102"/>
      <c r="AH454" s="102"/>
      <c r="AI454" s="102"/>
      <c r="AJ454" s="102"/>
      <c r="AK454" s="102"/>
      <c r="AL454" s="102"/>
      <c r="AM454" s="102"/>
      <c r="AN454" s="102"/>
      <c r="AO454" s="93"/>
      <c r="AP454" s="90"/>
      <c r="AQ454" s="41"/>
      <c r="AR454" s="41"/>
      <c r="AS454" s="37"/>
      <c r="AT454" s="37"/>
      <c r="AU454" s="37"/>
      <c r="AV454" s="37"/>
      <c r="AW454" s="37"/>
      <c r="AX454" s="37"/>
      <c r="AY454" s="37"/>
      <c r="AZ454" s="37"/>
      <c r="BA454" s="37"/>
      <c r="BB454" s="37"/>
      <c r="BC454" s="37"/>
      <c r="BD454" s="37"/>
    </row>
    <row r="455" spans="1:89" s="17" customFormat="1" ht="35.1" customHeight="1">
      <c r="A455" s="365" t="s">
        <v>736</v>
      </c>
      <c r="B455" s="475" t="s">
        <v>567</v>
      </c>
      <c r="C455" s="475"/>
      <c r="D455" s="475" t="s">
        <v>1644</v>
      </c>
      <c r="E455" s="475"/>
      <c r="F455" s="475" t="s">
        <v>1645</v>
      </c>
      <c r="G455" s="475"/>
      <c r="H455" s="475" t="s">
        <v>890</v>
      </c>
      <c r="I455" s="475"/>
      <c r="J455" s="475" t="s">
        <v>1604</v>
      </c>
      <c r="K455" s="475"/>
      <c r="L455" s="475" t="s">
        <v>1647</v>
      </c>
      <c r="M455" s="475"/>
      <c r="N455" s="475" t="s">
        <v>1648</v>
      </c>
      <c r="O455" s="475"/>
      <c r="P455" s="30"/>
      <c r="Q455" s="30"/>
      <c r="R455" s="30"/>
      <c r="S455" s="30"/>
      <c r="T455" s="30"/>
      <c r="V455" s="102"/>
      <c r="W455" s="102"/>
      <c r="X455" s="102"/>
      <c r="Y455" s="236">
        <v>1</v>
      </c>
      <c r="Z455" s="102"/>
      <c r="AA455" s="102"/>
      <c r="AB455" s="102"/>
      <c r="AC455" s="102"/>
      <c r="AD455" s="113"/>
      <c r="AE455" s="102"/>
      <c r="AF455" s="102"/>
      <c r="AG455" s="102"/>
      <c r="AH455" s="102"/>
      <c r="AI455" s="102"/>
      <c r="AJ455" s="102"/>
      <c r="AK455" s="102"/>
      <c r="AL455" s="102"/>
      <c r="AM455" s="102"/>
      <c r="AN455" s="94"/>
      <c r="AO455" s="95"/>
      <c r="AP455" s="41"/>
      <c r="AQ455" s="41"/>
      <c r="AR455" s="41"/>
      <c r="AS455" s="41"/>
      <c r="AT455" s="41"/>
      <c r="AU455" s="26"/>
      <c r="AV455" s="27"/>
      <c r="AW455" s="26"/>
      <c r="AX455" s="41"/>
      <c r="AY455" s="41"/>
      <c r="AZ455" s="41"/>
      <c r="BA455" s="41"/>
      <c r="BB455" s="41"/>
      <c r="BC455" s="102"/>
      <c r="BD455" s="102"/>
    </row>
    <row r="456" spans="1:89" s="17" customFormat="1" ht="20.25" customHeight="1">
      <c r="A456" s="295">
        <v>1</v>
      </c>
      <c r="B456" s="483">
        <v>2</v>
      </c>
      <c r="C456" s="483"/>
      <c r="D456" s="483">
        <v>3</v>
      </c>
      <c r="E456" s="483"/>
      <c r="F456" s="483">
        <v>4</v>
      </c>
      <c r="G456" s="483"/>
      <c r="H456" s="483">
        <v>5</v>
      </c>
      <c r="I456" s="483"/>
      <c r="J456" s="483">
        <v>6</v>
      </c>
      <c r="K456" s="483"/>
      <c r="L456" s="483">
        <v>7</v>
      </c>
      <c r="M456" s="483"/>
      <c r="N456" s="508" t="s">
        <v>1477</v>
      </c>
      <c r="O456" s="508"/>
      <c r="P456" s="30"/>
      <c r="Q456" s="30"/>
      <c r="R456" s="30"/>
      <c r="S456" s="30"/>
      <c r="T456" s="30"/>
      <c r="V456" s="102"/>
      <c r="W456" s="102"/>
      <c r="X456" s="102"/>
      <c r="Y456" s="236">
        <v>1</v>
      </c>
      <c r="Z456" s="102"/>
      <c r="AA456" s="102"/>
      <c r="AB456" s="102"/>
      <c r="AC456" s="102"/>
      <c r="AD456" s="113"/>
      <c r="AE456" s="102"/>
      <c r="AF456" s="102"/>
      <c r="AG456" s="102"/>
      <c r="AH456" s="102"/>
      <c r="AI456" s="102"/>
      <c r="AJ456" s="102"/>
      <c r="AK456" s="102"/>
      <c r="AL456" s="102"/>
      <c r="AM456" s="102"/>
      <c r="AN456" s="94"/>
      <c r="AO456" s="95"/>
      <c r="AP456" s="41"/>
      <c r="AQ456" s="41"/>
      <c r="AR456" s="41"/>
      <c r="AS456" s="41"/>
      <c r="AT456" s="41"/>
      <c r="AU456" s="26"/>
      <c r="AV456" s="27"/>
      <c r="AW456" s="26"/>
      <c r="AX456" s="41"/>
      <c r="AY456" s="41"/>
      <c r="AZ456" s="41"/>
      <c r="BA456" s="41"/>
      <c r="BB456" s="41"/>
      <c r="BC456" s="102"/>
      <c r="BD456" s="102"/>
    </row>
    <row r="457" spans="1:89" s="17" customFormat="1" ht="28.5" customHeight="1">
      <c r="A457" s="395" t="s">
        <v>754</v>
      </c>
      <c r="B457" s="505" t="s">
        <v>1283</v>
      </c>
      <c r="C457" s="505"/>
      <c r="D457" s="477">
        <f>+Programska_aktivnost!D457+Sheet1!D457+Sheet2!D457</f>
        <v>30491</v>
      </c>
      <c r="E457" s="477"/>
      <c r="F457" s="477">
        <f>+Programska_aktivnost!F457+Sheet1!F457+Sheet2!F457</f>
        <v>26075</v>
      </c>
      <c r="G457" s="477">
        <f>+Programska_aktivnost!G457+Sheet1!G457+Sheet2!G457</f>
        <v>0</v>
      </c>
      <c r="H457" s="506">
        <f>+Programska_aktivnost!H457+Sheet1!H457+Sheet2!H457</f>
        <v>23560</v>
      </c>
      <c r="I457" s="506">
        <f>+Programska_aktivnost!I457+Sheet1!I457+Sheet2!I457</f>
        <v>0</v>
      </c>
      <c r="J457" s="477">
        <f>+Programska_aktivnost!J457+Sheet1!J457+Sheet2!J457</f>
        <v>25000</v>
      </c>
      <c r="K457" s="477">
        <f>+Programska_aktivnost!K457+Sheet1!K457+Sheet2!K457</f>
        <v>0</v>
      </c>
      <c r="L457" s="507">
        <f>+Programska_aktivnost!L457+Sheet1!L457+Sheet2!L457</f>
        <v>25000</v>
      </c>
      <c r="M457" s="507">
        <f>+Programska_aktivnost!M457+Sheet1!M457+Sheet2!M457</f>
        <v>0</v>
      </c>
      <c r="N457" s="509">
        <f>SUM(H457,J457,L457)</f>
        <v>73560</v>
      </c>
      <c r="O457" s="509"/>
      <c r="V457" s="102"/>
      <c r="W457" s="102"/>
      <c r="X457" s="102"/>
      <c r="Y457" s="236">
        <f t="shared" si="25"/>
        <v>203686</v>
      </c>
      <c r="Z457" s="102"/>
      <c r="AA457" s="102"/>
      <c r="AB457" s="102"/>
      <c r="AC457" s="102"/>
      <c r="AD457" s="113"/>
      <c r="AE457" s="102"/>
      <c r="AF457" s="102"/>
      <c r="AG457" s="102"/>
      <c r="AH457" s="102"/>
      <c r="AI457" s="102"/>
      <c r="AJ457" s="102"/>
      <c r="AK457" s="102"/>
      <c r="AL457" s="102"/>
      <c r="AM457" s="102"/>
      <c r="AN457" s="94"/>
      <c r="AO457" s="95"/>
      <c r="AP457" s="41"/>
      <c r="AQ457" s="41"/>
      <c r="AR457" s="41"/>
      <c r="AS457" s="41"/>
      <c r="AT457" s="41"/>
      <c r="AU457" s="26"/>
      <c r="AV457" s="28"/>
      <c r="AW457" s="26"/>
      <c r="AX457" s="41"/>
      <c r="AY457" s="41"/>
      <c r="AZ457" s="41"/>
      <c r="BA457" s="41"/>
      <c r="BB457" s="41"/>
      <c r="BC457" s="102"/>
      <c r="BD457" s="102"/>
    </row>
    <row r="458" spans="1:89" s="17" customFormat="1" ht="28.5" hidden="1" customHeight="1">
      <c r="A458" s="396" t="s">
        <v>1271</v>
      </c>
      <c r="B458" s="451" t="s">
        <v>1284</v>
      </c>
      <c r="C458" s="451"/>
      <c r="D458" s="412">
        <f>+Programska_aktivnost!D458+Sheet1!D458+Sheet2!D458</f>
        <v>0</v>
      </c>
      <c r="E458" s="412">
        <f>+Programska_aktivnost!E458+Sheet1!E458+Sheet2!E458</f>
        <v>0</v>
      </c>
      <c r="F458" s="412">
        <f>+Programska_aktivnost!F458+Sheet1!F458+Sheet2!F458</f>
        <v>0</v>
      </c>
      <c r="G458" s="412">
        <f>+Programska_aktivnost!G458+Sheet1!G458+Sheet2!G458</f>
        <v>0</v>
      </c>
      <c r="H458" s="424">
        <f>+Programska_aktivnost!H458+Sheet1!H458+Sheet2!H458</f>
        <v>0</v>
      </c>
      <c r="I458" s="424">
        <f>+Programska_aktivnost!I458+Sheet1!I458+Sheet2!I458</f>
        <v>0</v>
      </c>
      <c r="J458" s="412">
        <f>+Programska_aktivnost!J458+Sheet1!J458+Sheet2!J458</f>
        <v>0</v>
      </c>
      <c r="K458" s="412">
        <f>+Programska_aktivnost!K458+Sheet1!K458+Sheet2!K458</f>
        <v>0</v>
      </c>
      <c r="L458" s="481">
        <f>+Programska_aktivnost!L458+Sheet1!L458+Sheet2!L458</f>
        <v>0</v>
      </c>
      <c r="M458" s="481">
        <f>+Programska_aktivnost!M458+Sheet1!M458+Sheet2!M458</f>
        <v>0</v>
      </c>
      <c r="N458" s="486">
        <f t="shared" ref="N458:N473" si="27">SUM(H458,J458,L458)</f>
        <v>0</v>
      </c>
      <c r="O458" s="486"/>
      <c r="V458" s="102"/>
      <c r="W458" s="102"/>
      <c r="X458" s="102"/>
      <c r="Y458" s="236">
        <f t="shared" si="25"/>
        <v>0</v>
      </c>
      <c r="Z458" s="102"/>
      <c r="AA458" s="102"/>
      <c r="AB458" s="102"/>
      <c r="AC458" s="102"/>
      <c r="AD458" s="113"/>
      <c r="AE458" s="102"/>
      <c r="AF458" s="102"/>
      <c r="AG458" s="102"/>
      <c r="AH458" s="102"/>
      <c r="AI458" s="102"/>
      <c r="AJ458" s="102"/>
      <c r="AK458" s="102"/>
      <c r="AL458" s="102"/>
      <c r="AM458" s="102"/>
      <c r="AN458" s="93"/>
      <c r="AO458" s="90"/>
      <c r="AP458" s="41"/>
      <c r="AQ458" s="41"/>
      <c r="AR458" s="41"/>
      <c r="AS458" s="41"/>
      <c r="AT458" s="41"/>
      <c r="AU458" s="26"/>
      <c r="AV458" s="29"/>
      <c r="AW458" s="26"/>
      <c r="AX458" s="41"/>
      <c r="AY458" s="41"/>
      <c r="AZ458" s="41"/>
      <c r="BA458" s="41"/>
      <c r="BB458" s="41"/>
      <c r="BC458" s="102"/>
      <c r="BD458" s="102"/>
    </row>
    <row r="459" spans="1:89" s="17" customFormat="1" ht="28.5" hidden="1" customHeight="1">
      <c r="A459" s="396" t="s">
        <v>1267</v>
      </c>
      <c r="B459" s="451" t="s">
        <v>1285</v>
      </c>
      <c r="C459" s="451"/>
      <c r="D459" s="412">
        <f>+Programska_aktivnost!D459+Sheet1!D459+Sheet2!D459</f>
        <v>0</v>
      </c>
      <c r="E459" s="412">
        <f>+Programska_aktivnost!E459+Sheet1!E459+Sheet2!E459</f>
        <v>0</v>
      </c>
      <c r="F459" s="412">
        <f>+Programska_aktivnost!F459+Sheet1!F459+Sheet2!F459</f>
        <v>0</v>
      </c>
      <c r="G459" s="412">
        <f>+Programska_aktivnost!G459+Sheet1!G459+Sheet2!G459</f>
        <v>0</v>
      </c>
      <c r="H459" s="424">
        <f>+Programska_aktivnost!H459+Sheet1!H459+Sheet2!H459</f>
        <v>0</v>
      </c>
      <c r="I459" s="424">
        <f>+Programska_aktivnost!I459+Sheet1!I459+Sheet2!I459</f>
        <v>0</v>
      </c>
      <c r="J459" s="412">
        <f>+Programska_aktivnost!J459+Sheet1!J459+Sheet2!J459</f>
        <v>0</v>
      </c>
      <c r="K459" s="412">
        <f>+Programska_aktivnost!K459+Sheet1!K459+Sheet2!K459</f>
        <v>0</v>
      </c>
      <c r="L459" s="481">
        <f>+Programska_aktivnost!L459+Sheet1!L459+Sheet2!L459</f>
        <v>0</v>
      </c>
      <c r="M459" s="481">
        <f>+Programska_aktivnost!M459+Sheet1!M459+Sheet2!M459</f>
        <v>0</v>
      </c>
      <c r="N459" s="486">
        <f t="shared" si="27"/>
        <v>0</v>
      </c>
      <c r="O459" s="486"/>
      <c r="V459" s="102"/>
      <c r="W459" s="102"/>
      <c r="X459" s="102"/>
      <c r="Y459" s="236">
        <f t="shared" si="25"/>
        <v>0</v>
      </c>
      <c r="Z459" s="102"/>
      <c r="AA459" s="102"/>
      <c r="AB459" s="102"/>
      <c r="AC459" s="102"/>
      <c r="AD459" s="113"/>
      <c r="AE459" s="102"/>
      <c r="AF459" s="102"/>
      <c r="AG459" s="102"/>
      <c r="AH459" s="102"/>
      <c r="AI459" s="102"/>
      <c r="AJ459" s="102"/>
      <c r="AK459" s="102"/>
      <c r="AL459" s="102"/>
      <c r="AM459" s="102"/>
      <c r="AN459" s="94"/>
      <c r="AO459" s="95"/>
      <c r="AP459" s="41"/>
      <c r="AQ459" s="41"/>
      <c r="AR459" s="41"/>
      <c r="AS459" s="41"/>
      <c r="AT459" s="41"/>
      <c r="AU459" s="41"/>
      <c r="AV459" s="41"/>
      <c r="AW459" s="41"/>
      <c r="AX459" s="41"/>
      <c r="AY459" s="41"/>
      <c r="AZ459" s="41"/>
      <c r="BA459" s="41"/>
      <c r="BB459" s="41"/>
      <c r="BC459" s="102"/>
      <c r="BD459" s="102"/>
    </row>
    <row r="460" spans="1:89" s="17" customFormat="1" ht="28.5" customHeight="1">
      <c r="A460" s="396" t="s">
        <v>1272</v>
      </c>
      <c r="B460" s="451" t="s">
        <v>1286</v>
      </c>
      <c r="C460" s="451"/>
      <c r="D460" s="412">
        <f>+Programska_aktivnost!D460+Sheet1!D460+Sheet2!D460</f>
        <v>296</v>
      </c>
      <c r="E460" s="412">
        <f>+Programska_aktivnost!E460+Sheet1!E460+Sheet2!E460</f>
        <v>0</v>
      </c>
      <c r="F460" s="412">
        <f>+Programska_aktivnost!F460+Sheet1!F460+Sheet2!F460</f>
        <v>249</v>
      </c>
      <c r="G460" s="412">
        <f>+Programska_aktivnost!G460+Sheet1!G460+Sheet2!G460</f>
        <v>0</v>
      </c>
      <c r="H460" s="424">
        <f>+Programska_aktivnost!H460+Sheet1!H460+Sheet2!H460</f>
        <v>384</v>
      </c>
      <c r="I460" s="424">
        <f>+Programska_aktivnost!I460+Sheet1!I460+Sheet2!I460</f>
        <v>0</v>
      </c>
      <c r="J460" s="412">
        <f>+Programska_aktivnost!J460+Sheet1!J460+Sheet2!J460</f>
        <v>2</v>
      </c>
      <c r="K460" s="412">
        <f>+Programska_aktivnost!K460+Sheet1!K460+Sheet2!K460</f>
        <v>0</v>
      </c>
      <c r="L460" s="481">
        <f>+Programska_aktivnost!L460+Sheet1!L460+Sheet2!L460</f>
        <v>2</v>
      </c>
      <c r="M460" s="481">
        <f>+Programska_aktivnost!M460+Sheet1!M460+Sheet2!M460</f>
        <v>0</v>
      </c>
      <c r="N460" s="486">
        <f t="shared" si="27"/>
        <v>388</v>
      </c>
      <c r="O460" s="486"/>
      <c r="V460" s="112"/>
      <c r="W460" s="102"/>
      <c r="X460" s="102"/>
      <c r="Y460" s="236">
        <f t="shared" si="25"/>
        <v>1321</v>
      </c>
      <c r="Z460" s="102"/>
      <c r="AA460" s="102"/>
      <c r="AB460" s="102"/>
      <c r="AC460" s="102"/>
      <c r="AD460" s="113"/>
      <c r="AE460" s="102"/>
      <c r="AF460" s="102"/>
      <c r="AG460" s="102"/>
      <c r="AH460" s="102"/>
      <c r="AI460" s="102"/>
      <c r="AJ460" s="102"/>
      <c r="AK460" s="102"/>
      <c r="AL460" s="102"/>
      <c r="AM460" s="102"/>
      <c r="AN460" s="94"/>
      <c r="AO460" s="95"/>
      <c r="AP460" s="41"/>
      <c r="AQ460" s="41"/>
      <c r="AR460" s="41"/>
      <c r="AS460" s="41"/>
      <c r="AT460" s="41"/>
      <c r="AU460" s="41"/>
      <c r="AV460" s="41"/>
      <c r="AW460" s="41"/>
      <c r="AX460" s="41"/>
      <c r="AY460" s="41"/>
      <c r="AZ460" s="41"/>
      <c r="BA460" s="41"/>
      <c r="BB460" s="41"/>
      <c r="BC460" s="102"/>
      <c r="BD460" s="102"/>
    </row>
    <row r="461" spans="1:89" s="17" customFormat="1" ht="28.5" hidden="1" customHeight="1">
      <c r="A461" s="396" t="s">
        <v>1268</v>
      </c>
      <c r="B461" s="451" t="s">
        <v>1287</v>
      </c>
      <c r="C461" s="451"/>
      <c r="D461" s="412">
        <f>+Programska_aktivnost!D461+Sheet1!D461+Sheet2!D461</f>
        <v>0</v>
      </c>
      <c r="E461" s="412">
        <f>+Programska_aktivnost!E461+Sheet1!E461+Sheet2!E461</f>
        <v>0</v>
      </c>
      <c r="F461" s="412">
        <f>+Programska_aktivnost!F461+Sheet1!F461+Sheet2!F461</f>
        <v>0</v>
      </c>
      <c r="G461" s="412">
        <f>+Programska_aktivnost!G461+Sheet1!G461+Sheet2!G461</f>
        <v>0</v>
      </c>
      <c r="H461" s="424">
        <f>+Programska_aktivnost!H461+Sheet1!H461+Sheet2!H461</f>
        <v>0</v>
      </c>
      <c r="I461" s="424">
        <f>+Programska_aktivnost!I461+Sheet1!I461+Sheet2!I461</f>
        <v>0</v>
      </c>
      <c r="J461" s="412">
        <f>+Programska_aktivnost!J461+Sheet1!J461+Sheet2!J461</f>
        <v>0</v>
      </c>
      <c r="K461" s="412">
        <f>+Programska_aktivnost!K461+Sheet1!K461+Sheet2!K461</f>
        <v>0</v>
      </c>
      <c r="L461" s="481">
        <f>+Programska_aktivnost!L461+Sheet1!L461+Sheet2!L461</f>
        <v>0</v>
      </c>
      <c r="M461" s="481">
        <f>+Programska_aktivnost!M461+Sheet1!M461+Sheet2!M461</f>
        <v>0</v>
      </c>
      <c r="N461" s="486">
        <f t="shared" si="27"/>
        <v>0</v>
      </c>
      <c r="O461" s="486"/>
      <c r="V461" s="112"/>
      <c r="W461" s="41"/>
      <c r="X461" s="41"/>
      <c r="Y461" s="236">
        <f t="shared" si="25"/>
        <v>0</v>
      </c>
      <c r="Z461" s="41"/>
      <c r="AA461" s="41"/>
      <c r="AB461" s="41"/>
      <c r="AC461" s="41"/>
      <c r="AD461" s="114"/>
      <c r="AE461" s="41"/>
      <c r="AF461" s="41"/>
      <c r="AG461" s="41"/>
      <c r="AH461" s="41"/>
      <c r="AI461" s="41"/>
      <c r="AJ461" s="41"/>
      <c r="AK461" s="41"/>
      <c r="AL461" s="41"/>
      <c r="AM461" s="41"/>
      <c r="AN461" s="94"/>
      <c r="AO461" s="95"/>
      <c r="AP461" s="41"/>
      <c r="AQ461" s="41"/>
      <c r="AR461" s="41"/>
      <c r="AS461" s="41"/>
      <c r="AT461" s="41"/>
      <c r="AU461" s="41"/>
      <c r="AV461" s="41"/>
      <c r="AW461" s="41"/>
      <c r="AX461" s="41"/>
      <c r="AY461" s="41"/>
      <c r="AZ461" s="41"/>
      <c r="BA461" s="41"/>
      <c r="BB461" s="41"/>
      <c r="BC461" s="41"/>
      <c r="BD461" s="41"/>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c r="A462" s="396" t="s">
        <v>1273</v>
      </c>
      <c r="B462" s="451" t="s">
        <v>1288</v>
      </c>
      <c r="C462" s="451"/>
      <c r="D462" s="412">
        <f>+Programska_aktivnost!D462+Sheet1!D462+Sheet2!D462</f>
        <v>0</v>
      </c>
      <c r="E462" s="412">
        <f>+Programska_aktivnost!E462+Sheet1!E462+Sheet2!E462</f>
        <v>0</v>
      </c>
      <c r="F462" s="412">
        <f>+Programska_aktivnost!F462+Sheet1!F462+Sheet2!F462</f>
        <v>0</v>
      </c>
      <c r="G462" s="412">
        <f>+Programska_aktivnost!G462+Sheet1!G462+Sheet2!G462</f>
        <v>0</v>
      </c>
      <c r="H462" s="424">
        <f>+Programska_aktivnost!H462+Sheet1!H462+Sheet2!H462</f>
        <v>0</v>
      </c>
      <c r="I462" s="424">
        <f>+Programska_aktivnost!I462+Sheet1!I462+Sheet2!I462</f>
        <v>0</v>
      </c>
      <c r="J462" s="412">
        <f>+Programska_aktivnost!J462+Sheet1!J462+Sheet2!J462</f>
        <v>0</v>
      </c>
      <c r="K462" s="412">
        <f>+Programska_aktivnost!K462+Sheet1!K462+Sheet2!K462</f>
        <v>0</v>
      </c>
      <c r="L462" s="481">
        <f>+Programska_aktivnost!L462+Sheet1!L462+Sheet2!L462</f>
        <v>0</v>
      </c>
      <c r="M462" s="481">
        <f>+Programska_aktivnost!M462+Sheet1!M462+Sheet2!M462</f>
        <v>0</v>
      </c>
      <c r="N462" s="486">
        <f t="shared" si="27"/>
        <v>0</v>
      </c>
      <c r="O462" s="486"/>
      <c r="P462" s="3"/>
      <c r="Q462" s="3"/>
      <c r="R462" s="3"/>
      <c r="S462" s="3"/>
      <c r="T462" s="3"/>
      <c r="U462" s="3"/>
      <c r="V462" s="112"/>
      <c r="W462" s="41"/>
      <c r="X462" s="41"/>
      <c r="Y462" s="236">
        <f t="shared" si="25"/>
        <v>0</v>
      </c>
      <c r="Z462" s="41"/>
      <c r="AA462" s="41"/>
      <c r="AB462" s="41"/>
      <c r="AC462" s="41"/>
      <c r="AD462" s="114"/>
      <c r="AE462" s="41"/>
      <c r="AF462" s="41"/>
      <c r="AG462" s="41"/>
      <c r="AH462" s="41"/>
      <c r="AI462" s="41"/>
      <c r="AJ462" s="41"/>
      <c r="AK462" s="41"/>
      <c r="AL462" s="41"/>
      <c r="AM462" s="41"/>
      <c r="AN462" s="94"/>
      <c r="AO462" s="95"/>
      <c r="AP462" s="41"/>
      <c r="AQ462" s="41"/>
      <c r="AR462" s="41"/>
      <c r="AS462" s="41"/>
      <c r="AT462" s="41"/>
      <c r="AU462" s="41"/>
      <c r="AV462" s="41"/>
      <c r="AW462" s="41"/>
      <c r="AX462" s="41"/>
      <c r="AY462" s="41"/>
      <c r="AZ462" s="41"/>
      <c r="BA462" s="41"/>
      <c r="BB462" s="41"/>
      <c r="BC462" s="41"/>
      <c r="BD462" s="41"/>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c r="A463" s="396" t="s">
        <v>1269</v>
      </c>
      <c r="B463" s="451" t="s">
        <v>603</v>
      </c>
      <c r="C463" s="451"/>
      <c r="D463" s="412">
        <f>+Programska_aktivnost!D463+Sheet1!D463+Sheet2!D463</f>
        <v>78961</v>
      </c>
      <c r="E463" s="412">
        <f>+Programska_aktivnost!E463+Sheet1!E463+Sheet2!E463</f>
        <v>0</v>
      </c>
      <c r="F463" s="412">
        <f>+Programska_aktivnost!F463+Sheet1!F463+Sheet2!F463</f>
        <v>80152</v>
      </c>
      <c r="G463" s="412">
        <f>+Programska_aktivnost!G463+Sheet1!G463+Sheet2!G463</f>
        <v>0</v>
      </c>
      <c r="H463" s="424">
        <f>+Programska_aktivnost!H463+Sheet1!H463+Sheet2!H463</f>
        <v>93494</v>
      </c>
      <c r="I463" s="424">
        <f>+Programska_aktivnost!I463+Sheet1!I463+Sheet2!I463</f>
        <v>0</v>
      </c>
      <c r="J463" s="412">
        <f>+Programska_aktivnost!J463+Sheet1!J463+Sheet2!J463</f>
        <v>91981</v>
      </c>
      <c r="K463" s="412">
        <f>+Programska_aktivnost!K463+Sheet1!K463+Sheet2!K463</f>
        <v>0</v>
      </c>
      <c r="L463" s="481">
        <f>+Programska_aktivnost!L463+Sheet1!L463+Sheet2!L463</f>
        <v>91981</v>
      </c>
      <c r="M463" s="481">
        <f>+Programska_aktivnost!M463+Sheet1!M463+Sheet2!M463</f>
        <v>0</v>
      </c>
      <c r="N463" s="486">
        <f t="shared" si="27"/>
        <v>277456</v>
      </c>
      <c r="O463" s="486"/>
      <c r="P463" s="3"/>
      <c r="Q463" s="3"/>
      <c r="R463" s="3"/>
      <c r="S463" s="3"/>
      <c r="T463" s="3"/>
      <c r="U463" s="3"/>
      <c r="V463" s="112"/>
      <c r="W463" s="41"/>
      <c r="X463" s="41"/>
      <c r="Y463" s="236">
        <f t="shared" si="25"/>
        <v>714025</v>
      </c>
      <c r="Z463" s="41"/>
      <c r="AA463" s="41"/>
      <c r="AB463" s="41"/>
      <c r="AC463" s="41"/>
      <c r="AD463" s="114"/>
      <c r="AE463" s="41"/>
      <c r="AF463" s="41"/>
      <c r="AG463" s="41"/>
      <c r="AH463" s="41"/>
      <c r="AI463" s="41"/>
      <c r="AJ463" s="41"/>
      <c r="AK463" s="41"/>
      <c r="AL463" s="41"/>
      <c r="AM463" s="41"/>
      <c r="AN463" s="94"/>
      <c r="AO463" s="95"/>
      <c r="AP463" s="41"/>
      <c r="AQ463" s="41"/>
      <c r="AR463" s="41"/>
      <c r="AS463" s="41"/>
      <c r="AT463" s="41"/>
      <c r="AU463" s="41"/>
      <c r="AV463" s="41"/>
      <c r="AW463" s="41"/>
      <c r="AX463" s="41"/>
      <c r="AY463" s="41"/>
      <c r="AZ463" s="41"/>
      <c r="BA463" s="41"/>
      <c r="BB463" s="41"/>
      <c r="BC463" s="41"/>
      <c r="BD463" s="41"/>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c r="A464" s="396" t="s">
        <v>1274</v>
      </c>
      <c r="B464" s="451" t="s">
        <v>602</v>
      </c>
      <c r="C464" s="451"/>
      <c r="D464" s="412">
        <f>+Programska_aktivnost!D464+Sheet1!D464+Sheet2!D464</f>
        <v>59</v>
      </c>
      <c r="E464" s="412">
        <f>+Programska_aktivnost!E464+Sheet1!E464+Sheet2!E464</f>
        <v>0</v>
      </c>
      <c r="F464" s="412">
        <f>+Programska_aktivnost!F464+Sheet1!F464+Sheet2!F464</f>
        <v>629</v>
      </c>
      <c r="G464" s="412">
        <f>+Programska_aktivnost!G464+Sheet1!G464+Sheet2!G464</f>
        <v>0</v>
      </c>
      <c r="H464" s="424">
        <f>+Programska_aktivnost!H464+Sheet1!H464+Sheet2!H464</f>
        <v>16</v>
      </c>
      <c r="I464" s="424">
        <f>+Programska_aktivnost!I464+Sheet1!I464+Sheet2!I464</f>
        <v>0</v>
      </c>
      <c r="J464" s="412">
        <f>+Programska_aktivnost!J464+Sheet1!J464+Sheet2!J464</f>
        <v>3</v>
      </c>
      <c r="K464" s="412">
        <f>+Programska_aktivnost!K464+Sheet1!K464+Sheet2!K464</f>
        <v>0</v>
      </c>
      <c r="L464" s="481">
        <f>+Programska_aktivnost!L464+Sheet1!L464+Sheet2!L464</f>
        <v>3</v>
      </c>
      <c r="M464" s="481">
        <f>+Programska_aktivnost!M464+Sheet1!M464+Sheet2!M464</f>
        <v>0</v>
      </c>
      <c r="N464" s="486">
        <f t="shared" si="27"/>
        <v>22</v>
      </c>
      <c r="O464" s="486"/>
      <c r="P464" s="3"/>
      <c r="Q464" s="3"/>
      <c r="R464" s="3"/>
      <c r="S464" s="3"/>
      <c r="T464" s="3"/>
      <c r="U464" s="3"/>
      <c r="V464" s="112"/>
      <c r="W464" s="41"/>
      <c r="X464" s="41"/>
      <c r="Y464" s="236">
        <f t="shared" si="25"/>
        <v>732</v>
      </c>
      <c r="Z464" s="41"/>
      <c r="AA464" s="41"/>
      <c r="AB464" s="41"/>
      <c r="AC464" s="41"/>
      <c r="AD464" s="114"/>
      <c r="AE464" s="41"/>
      <c r="AF464" s="41"/>
      <c r="AG464" s="41"/>
      <c r="AH464" s="41"/>
      <c r="AI464" s="41"/>
      <c r="AJ464" s="41"/>
      <c r="AK464" s="41"/>
      <c r="AL464" s="41"/>
      <c r="AM464" s="41"/>
      <c r="AN464" s="93"/>
      <c r="AO464" s="90"/>
      <c r="AP464" s="41"/>
      <c r="AQ464" s="41"/>
      <c r="AR464" s="41"/>
      <c r="AS464" s="41"/>
      <c r="AT464" s="41"/>
      <c r="AU464" s="41"/>
      <c r="AV464" s="41"/>
      <c r="AW464" s="41"/>
      <c r="AX464" s="41"/>
      <c r="AY464" s="41"/>
      <c r="AZ464" s="41"/>
      <c r="BA464" s="41"/>
      <c r="BB464" s="41"/>
      <c r="BC464" s="41"/>
      <c r="BD464" s="41"/>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c r="A465" s="396" t="s">
        <v>1275</v>
      </c>
      <c r="B465" s="451" t="s">
        <v>1291</v>
      </c>
      <c r="C465" s="451"/>
      <c r="D465" s="412">
        <f>+Programska_aktivnost!D465+Sheet1!D465+Sheet2!D465</f>
        <v>0</v>
      </c>
      <c r="E465" s="412">
        <f>+Programska_aktivnost!E465+Sheet1!E465+Sheet2!E465</f>
        <v>0</v>
      </c>
      <c r="F465" s="412">
        <f>+Programska_aktivnost!F465+Sheet1!F465+Sheet2!F465</f>
        <v>0</v>
      </c>
      <c r="G465" s="412">
        <f>+Programska_aktivnost!G465+Sheet1!G465+Sheet2!G465</f>
        <v>0</v>
      </c>
      <c r="H465" s="424">
        <f>+Programska_aktivnost!H465+Sheet1!H465+Sheet2!H465</f>
        <v>6</v>
      </c>
      <c r="I465" s="424">
        <f>+Programska_aktivnost!I465+Sheet1!I465+Sheet2!I465</f>
        <v>0</v>
      </c>
      <c r="J465" s="412">
        <f>+Programska_aktivnost!J465+Sheet1!J465+Sheet2!J465</f>
        <v>6</v>
      </c>
      <c r="K465" s="412">
        <f>+Programska_aktivnost!K465+Sheet1!K465+Sheet2!K465</f>
        <v>0</v>
      </c>
      <c r="L465" s="481">
        <f>+Programska_aktivnost!L465+Sheet1!L465+Sheet2!L465</f>
        <v>6</v>
      </c>
      <c r="M465" s="481">
        <f>+Programska_aktivnost!M465+Sheet1!M465+Sheet2!M465</f>
        <v>0</v>
      </c>
      <c r="N465" s="486">
        <f t="shared" si="27"/>
        <v>18</v>
      </c>
      <c r="O465" s="486"/>
      <c r="P465" s="3"/>
      <c r="Q465" s="3"/>
      <c r="R465" s="3"/>
      <c r="S465" s="3"/>
      <c r="T465" s="3"/>
      <c r="U465" s="3"/>
      <c r="V465" s="115"/>
      <c r="W465" s="115"/>
      <c r="X465" s="115"/>
      <c r="Y465" s="236">
        <f t="shared" si="25"/>
        <v>36</v>
      </c>
      <c r="Z465" s="115"/>
      <c r="AA465" s="115"/>
      <c r="AB465" s="115"/>
      <c r="AC465" s="115"/>
      <c r="AD465" s="115"/>
      <c r="AE465" s="115"/>
      <c r="AF465" s="115"/>
      <c r="AG465" s="115"/>
      <c r="AH465" s="115"/>
      <c r="AI465" s="41"/>
      <c r="AJ465" s="41"/>
      <c r="AK465" s="41"/>
      <c r="AL465" s="41"/>
      <c r="AM465" s="41"/>
      <c r="AN465" s="93"/>
      <c r="AO465" s="90"/>
      <c r="AP465" s="41"/>
      <c r="AQ465" s="41"/>
      <c r="AR465" s="41"/>
      <c r="AS465" s="41"/>
      <c r="AT465" s="41"/>
      <c r="AU465" s="41"/>
      <c r="AV465" s="41"/>
      <c r="AW465" s="41"/>
      <c r="AX465" s="41"/>
      <c r="AY465" s="41"/>
      <c r="AZ465" s="41"/>
      <c r="BA465" s="41"/>
      <c r="BB465" s="41"/>
      <c r="BC465" s="41"/>
      <c r="BD465" s="41"/>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c r="A466" s="396" t="s">
        <v>749</v>
      </c>
      <c r="B466" s="451" t="s">
        <v>1292</v>
      </c>
      <c r="C466" s="451"/>
      <c r="D466" s="412">
        <f>+Programska_aktivnost!D466+Sheet1!D466+Sheet2!D466</f>
        <v>0</v>
      </c>
      <c r="E466" s="412">
        <f>+Programska_aktivnost!E466+Sheet1!E466+Sheet2!E466</f>
        <v>0</v>
      </c>
      <c r="F466" s="412">
        <f>+Programska_aktivnost!F466+Sheet1!F466+Sheet2!F466</f>
        <v>0</v>
      </c>
      <c r="G466" s="412">
        <f>+Programska_aktivnost!G466+Sheet1!G466+Sheet2!G466</f>
        <v>0</v>
      </c>
      <c r="H466" s="424">
        <f>+Programska_aktivnost!H466+Sheet1!H466+Sheet2!H466</f>
        <v>0</v>
      </c>
      <c r="I466" s="424">
        <f>+Programska_aktivnost!I466+Sheet1!I466+Sheet2!I466</f>
        <v>0</v>
      </c>
      <c r="J466" s="412">
        <f>+Programska_aktivnost!J466+Sheet1!J466+Sheet2!J466</f>
        <v>0</v>
      </c>
      <c r="K466" s="412">
        <f>+Programska_aktivnost!K466+Sheet1!K466+Sheet2!K466</f>
        <v>0</v>
      </c>
      <c r="L466" s="481">
        <f>+Programska_aktivnost!L466+Sheet1!L466+Sheet2!L466</f>
        <v>0</v>
      </c>
      <c r="M466" s="481">
        <f>+Programska_aktivnost!M466+Sheet1!M466+Sheet2!M466</f>
        <v>0</v>
      </c>
      <c r="N466" s="486">
        <f t="shared" si="27"/>
        <v>0</v>
      </c>
      <c r="O466" s="486"/>
      <c r="P466" s="3"/>
      <c r="Q466" s="3"/>
      <c r="R466" s="3"/>
      <c r="S466" s="3"/>
      <c r="T466" s="3"/>
      <c r="U466" s="3"/>
      <c r="V466" s="115"/>
      <c r="W466" s="115"/>
      <c r="X466" s="115"/>
      <c r="Y466" s="236">
        <f t="shared" si="25"/>
        <v>0</v>
      </c>
      <c r="Z466" s="115"/>
      <c r="AA466" s="115"/>
      <c r="AB466" s="115"/>
      <c r="AC466" s="115"/>
      <c r="AD466" s="115"/>
      <c r="AE466" s="115"/>
      <c r="AF466" s="115"/>
      <c r="AG466" s="115"/>
      <c r="AH466" s="115"/>
      <c r="AI466" s="41"/>
      <c r="AJ466" s="41"/>
      <c r="AK466" s="41"/>
      <c r="AL466" s="41"/>
      <c r="AM466" s="41"/>
      <c r="AN466" s="93"/>
      <c r="AO466" s="90"/>
      <c r="AP466" s="41"/>
      <c r="AQ466" s="41"/>
      <c r="AR466" s="41"/>
      <c r="AS466" s="41"/>
      <c r="AT466" s="41"/>
      <c r="AU466" s="41"/>
      <c r="AV466" s="41"/>
      <c r="AW466" s="41"/>
      <c r="AX466" s="41"/>
      <c r="AY466" s="41"/>
      <c r="AZ466" s="41"/>
      <c r="BA466" s="41"/>
      <c r="BB466" s="41"/>
      <c r="BC466" s="41"/>
      <c r="BD466" s="41"/>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c r="A467" s="396" t="s">
        <v>1276</v>
      </c>
      <c r="B467" s="451" t="s">
        <v>1293</v>
      </c>
      <c r="C467" s="451"/>
      <c r="D467" s="412">
        <f>+Programska_aktivnost!D467+Sheet1!D467+Sheet2!D467</f>
        <v>0</v>
      </c>
      <c r="E467" s="412">
        <f>+Programska_aktivnost!E467+Sheet1!E467+Sheet2!E467</f>
        <v>0</v>
      </c>
      <c r="F467" s="412">
        <f>+Programska_aktivnost!F467+Sheet1!F467+Sheet2!F467</f>
        <v>0</v>
      </c>
      <c r="G467" s="412">
        <f>+Programska_aktivnost!G467+Sheet1!G467+Sheet2!G467</f>
        <v>0</v>
      </c>
      <c r="H467" s="424">
        <f>+Programska_aktivnost!H467+Sheet1!H467+Sheet2!H467</f>
        <v>0</v>
      </c>
      <c r="I467" s="424">
        <f>+Programska_aktivnost!I467+Sheet1!I467+Sheet2!I467</f>
        <v>0</v>
      </c>
      <c r="J467" s="412">
        <f>+Programska_aktivnost!J467+Sheet1!J467+Sheet2!J467</f>
        <v>0</v>
      </c>
      <c r="K467" s="412">
        <f>+Programska_aktivnost!K467+Sheet1!K467+Sheet2!K467</f>
        <v>0</v>
      </c>
      <c r="L467" s="481">
        <f>+Programska_aktivnost!L467+Sheet1!L467+Sheet2!L467</f>
        <v>0</v>
      </c>
      <c r="M467" s="481">
        <f>+Programska_aktivnost!M467+Sheet1!M467+Sheet2!M467</f>
        <v>0</v>
      </c>
      <c r="N467" s="414">
        <f t="shared" si="27"/>
        <v>0</v>
      </c>
      <c r="O467" s="414"/>
      <c r="P467" s="3"/>
      <c r="Q467" s="3"/>
      <c r="R467" s="3"/>
      <c r="S467" s="3"/>
      <c r="T467" s="3"/>
      <c r="U467" s="3"/>
      <c r="V467" s="112"/>
      <c r="W467" s="41"/>
      <c r="X467" s="41"/>
      <c r="Y467" s="236">
        <f t="shared" si="25"/>
        <v>0</v>
      </c>
      <c r="Z467" s="41"/>
      <c r="AA467" s="41"/>
      <c r="AB467" s="41"/>
      <c r="AC467" s="41"/>
      <c r="AD467" s="114"/>
      <c r="AE467" s="41"/>
      <c r="AF467" s="41"/>
      <c r="AG467" s="41"/>
      <c r="AH467" s="41"/>
      <c r="AI467" s="41"/>
      <c r="AJ467" s="41"/>
      <c r="AK467" s="41"/>
      <c r="AL467" s="41"/>
      <c r="AM467" s="41"/>
      <c r="AN467" s="93"/>
      <c r="AO467" s="90"/>
      <c r="AP467" s="41"/>
      <c r="AQ467" s="41"/>
      <c r="AR467" s="41"/>
      <c r="AS467" s="41"/>
      <c r="AT467" s="41"/>
      <c r="AU467" s="41"/>
      <c r="AV467" s="41"/>
      <c r="AW467" s="41"/>
      <c r="AX467" s="41"/>
      <c r="AY467" s="41"/>
      <c r="AZ467" s="41"/>
      <c r="BA467" s="41"/>
      <c r="BB467" s="41"/>
      <c r="BC467" s="41"/>
      <c r="BD467" s="41"/>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c r="A468" s="396" t="s">
        <v>1277</v>
      </c>
      <c r="B468" s="451" t="s">
        <v>1294</v>
      </c>
      <c r="C468" s="451"/>
      <c r="D468" s="412">
        <f>+Programska_aktivnost!D468+Sheet1!D468+Sheet2!D468</f>
        <v>0</v>
      </c>
      <c r="E468" s="412">
        <f>+Programska_aktivnost!E468+Sheet1!E468+Sheet2!E468</f>
        <v>0</v>
      </c>
      <c r="F468" s="412">
        <f>+Programska_aktivnost!F468+Sheet1!F468+Sheet2!F468</f>
        <v>0</v>
      </c>
      <c r="G468" s="412">
        <f>+Programska_aktivnost!G468+Sheet1!G468+Sheet2!G468</f>
        <v>0</v>
      </c>
      <c r="H468" s="424">
        <f>+Programska_aktivnost!H468+Sheet1!H468+Sheet2!H468</f>
        <v>0</v>
      </c>
      <c r="I468" s="424">
        <f>+Programska_aktivnost!I468+Sheet1!I468+Sheet2!I468</f>
        <v>0</v>
      </c>
      <c r="J468" s="412">
        <f>+Programska_aktivnost!J468+Sheet1!J468+Sheet2!J468</f>
        <v>0</v>
      </c>
      <c r="K468" s="412">
        <f>+Programska_aktivnost!K468+Sheet1!K468+Sheet2!K468</f>
        <v>0</v>
      </c>
      <c r="L468" s="481">
        <f>+Programska_aktivnost!L468+Sheet1!L468+Sheet2!L468</f>
        <v>0</v>
      </c>
      <c r="M468" s="481">
        <f>+Programska_aktivnost!M468+Sheet1!M468+Sheet2!M468</f>
        <v>0</v>
      </c>
      <c r="N468" s="414">
        <f t="shared" si="27"/>
        <v>0</v>
      </c>
      <c r="O468" s="414"/>
      <c r="P468" s="3"/>
      <c r="Q468" s="3"/>
      <c r="R468" s="3"/>
      <c r="S468" s="3"/>
      <c r="T468" s="3"/>
      <c r="U468" s="3"/>
      <c r="V468" s="112"/>
      <c r="W468" s="41"/>
      <c r="X468" s="41"/>
      <c r="Y468" s="236">
        <f t="shared" si="25"/>
        <v>0</v>
      </c>
      <c r="Z468" s="41"/>
      <c r="AA468" s="41"/>
      <c r="AB468" s="41"/>
      <c r="AC468" s="41"/>
      <c r="AD468" s="114"/>
      <c r="AE468" s="41"/>
      <c r="AF468" s="41"/>
      <c r="AG468" s="41"/>
      <c r="AH468" s="41"/>
      <c r="AI468" s="41"/>
      <c r="AJ468" s="41"/>
      <c r="AK468" s="41"/>
      <c r="AL468" s="41"/>
      <c r="AM468" s="41"/>
      <c r="AN468" s="93"/>
      <c r="AO468" s="90"/>
      <c r="AP468" s="41"/>
      <c r="AQ468" s="41"/>
      <c r="AR468" s="41"/>
      <c r="AS468" s="41"/>
      <c r="AT468" s="41"/>
      <c r="AU468" s="41"/>
      <c r="AV468" s="41"/>
      <c r="AW468" s="41"/>
      <c r="AX468" s="41"/>
      <c r="AY468" s="41"/>
      <c r="AZ468" s="41"/>
      <c r="BA468" s="41"/>
      <c r="BB468" s="41"/>
      <c r="BC468" s="41"/>
      <c r="BD468" s="41"/>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c r="A469" s="396" t="s">
        <v>1278</v>
      </c>
      <c r="B469" s="451" t="s">
        <v>1295</v>
      </c>
      <c r="C469" s="451"/>
      <c r="D469" s="412">
        <f>+Programska_aktivnost!D469+Sheet1!D469+Sheet2!D469</f>
        <v>4765</v>
      </c>
      <c r="E469" s="412">
        <f>+Programska_aktivnost!E469+Sheet1!E469+Sheet2!E469</f>
        <v>0</v>
      </c>
      <c r="F469" s="412">
        <f>+Programska_aktivnost!F469+Sheet1!F469+Sheet2!F469</f>
        <v>167</v>
      </c>
      <c r="G469" s="412">
        <f>+Programska_aktivnost!G469+Sheet1!G469+Sheet2!G469</f>
        <v>0</v>
      </c>
      <c r="H469" s="424">
        <f>+Programska_aktivnost!H469+Sheet1!H469+Sheet2!H469</f>
        <v>241</v>
      </c>
      <c r="I469" s="424">
        <f>+Programska_aktivnost!I469+Sheet1!I469+Sheet2!I469</f>
        <v>0</v>
      </c>
      <c r="J469" s="412">
        <f>+Programska_aktivnost!J469+Sheet1!J469+Sheet2!J469</f>
        <v>2</v>
      </c>
      <c r="K469" s="412">
        <f>+Programska_aktivnost!K469+Sheet1!K469+Sheet2!K469</f>
        <v>0</v>
      </c>
      <c r="L469" s="481">
        <f>+Programska_aktivnost!L469+Sheet1!L469+Sheet2!L469</f>
        <v>2</v>
      </c>
      <c r="M469" s="481">
        <f>+Programska_aktivnost!M469+Sheet1!M469+Sheet2!M469</f>
        <v>0</v>
      </c>
      <c r="N469" s="414">
        <f t="shared" si="27"/>
        <v>245</v>
      </c>
      <c r="O469" s="414"/>
      <c r="P469" s="3"/>
      <c r="Q469" s="3"/>
      <c r="R469" s="3"/>
      <c r="S469" s="3"/>
      <c r="T469" s="3"/>
      <c r="U469" s="3"/>
      <c r="V469" s="112"/>
      <c r="W469" s="41"/>
      <c r="X469" s="41"/>
      <c r="Y469" s="236">
        <f t="shared" si="25"/>
        <v>5422</v>
      </c>
      <c r="Z469" s="41"/>
      <c r="AA469" s="41"/>
      <c r="AB469" s="41"/>
      <c r="AC469" s="41"/>
      <c r="AD469" s="114"/>
      <c r="AE469" s="41"/>
      <c r="AF469" s="41"/>
      <c r="AG469" s="41"/>
      <c r="AH469" s="41"/>
      <c r="AI469" s="41"/>
      <c r="AJ469" s="41"/>
      <c r="AK469" s="41"/>
      <c r="AL469" s="41"/>
      <c r="AM469" s="41"/>
      <c r="AN469" s="93"/>
      <c r="AO469" s="90"/>
      <c r="AP469" s="41"/>
      <c r="AQ469" s="41"/>
      <c r="AR469" s="41"/>
      <c r="AS469" s="41"/>
      <c r="AT469" s="41"/>
      <c r="AU469" s="41"/>
      <c r="AV469" s="41"/>
      <c r="AW469" s="41"/>
      <c r="AX469" s="41"/>
      <c r="AY469" s="41"/>
      <c r="AZ469" s="41"/>
      <c r="BA469" s="41"/>
      <c r="BB469" s="41"/>
      <c r="BC469" s="41"/>
      <c r="BD469" s="41"/>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c r="A470" s="396" t="s">
        <v>1279</v>
      </c>
      <c r="B470" s="451" t="s">
        <v>604</v>
      </c>
      <c r="C470" s="451"/>
      <c r="D470" s="412">
        <f>+Programska_aktivnost!D470+Sheet1!D470+Sheet2!D470</f>
        <v>0</v>
      </c>
      <c r="E470" s="412">
        <f>+Programska_aktivnost!E470+Sheet1!E470+Sheet2!E470</f>
        <v>0</v>
      </c>
      <c r="F470" s="412">
        <f>+Programska_aktivnost!F470+Sheet1!F470+Sheet2!F470</f>
        <v>0</v>
      </c>
      <c r="G470" s="412">
        <f>+Programska_aktivnost!G470+Sheet1!G470+Sheet2!G470</f>
        <v>0</v>
      </c>
      <c r="H470" s="424">
        <f>+Programska_aktivnost!H470+Sheet1!H470+Sheet2!H470</f>
        <v>0</v>
      </c>
      <c r="I470" s="424">
        <f>+Programska_aktivnost!I470+Sheet1!I470+Sheet2!I470</f>
        <v>0</v>
      </c>
      <c r="J470" s="412">
        <f>+Programska_aktivnost!J470+Sheet1!J470+Sheet2!J470</f>
        <v>0</v>
      </c>
      <c r="K470" s="412">
        <f>+Programska_aktivnost!K470+Sheet1!K470+Sheet2!K470</f>
        <v>0</v>
      </c>
      <c r="L470" s="481">
        <f>+Programska_aktivnost!L470+Sheet1!L470+Sheet2!L470</f>
        <v>0</v>
      </c>
      <c r="M470" s="481">
        <f>+Programska_aktivnost!M470+Sheet1!M470+Sheet2!M470</f>
        <v>0</v>
      </c>
      <c r="N470" s="414">
        <f t="shared" si="27"/>
        <v>0</v>
      </c>
      <c r="O470" s="414"/>
      <c r="P470" s="3"/>
      <c r="Q470" s="3"/>
      <c r="R470" s="3"/>
      <c r="S470" s="3"/>
      <c r="T470" s="3"/>
      <c r="U470" s="3"/>
      <c r="V470" s="112"/>
      <c r="W470" s="41"/>
      <c r="X470" s="41"/>
      <c r="Y470" s="236">
        <f>SUM(D470:O470)</f>
        <v>0</v>
      </c>
      <c r="Z470" s="41"/>
      <c r="AA470" s="41"/>
      <c r="AB470" s="41"/>
      <c r="AC470" s="41"/>
      <c r="AD470" s="114"/>
      <c r="AE470" s="41"/>
      <c r="AF470" s="41"/>
      <c r="AG470" s="41"/>
      <c r="AH470" s="41"/>
      <c r="AI470" s="41"/>
      <c r="AJ470" s="41"/>
      <c r="AK470" s="41"/>
      <c r="AL470" s="41"/>
      <c r="AM470" s="41"/>
      <c r="AN470" s="93"/>
      <c r="AO470" s="90"/>
      <c r="AP470" s="41"/>
      <c r="AQ470" s="41"/>
      <c r="AR470" s="41"/>
      <c r="AS470" s="41"/>
      <c r="AT470" s="41"/>
      <c r="AU470" s="41"/>
      <c r="AV470" s="41"/>
      <c r="AW470" s="41"/>
      <c r="AX470" s="41"/>
      <c r="AY470" s="41"/>
      <c r="AZ470" s="41"/>
      <c r="BA470" s="41"/>
      <c r="BB470" s="41"/>
      <c r="BC470" s="41"/>
      <c r="BD470" s="41"/>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c r="A471" s="396" t="s">
        <v>1280</v>
      </c>
      <c r="B471" s="451" t="s">
        <v>605</v>
      </c>
      <c r="C471" s="451"/>
      <c r="D471" s="412">
        <f>+Programska_aktivnost!D471+Sheet1!D471+Sheet2!D471</f>
        <v>0</v>
      </c>
      <c r="E471" s="412">
        <f>+Programska_aktivnost!E471+Sheet1!E471+Sheet2!E471</f>
        <v>0</v>
      </c>
      <c r="F471" s="412">
        <f>+Programska_aktivnost!F471+Sheet1!F471+Sheet2!F471</f>
        <v>0</v>
      </c>
      <c r="G471" s="412">
        <f>+Programska_aktivnost!G471+Sheet1!G471+Sheet2!G471</f>
        <v>0</v>
      </c>
      <c r="H471" s="424">
        <f>+Programska_aktivnost!H471+Sheet1!H471+Sheet2!H471</f>
        <v>9</v>
      </c>
      <c r="I471" s="424">
        <f>+Programska_aktivnost!I471+Sheet1!I471+Sheet2!I471</f>
        <v>0</v>
      </c>
      <c r="J471" s="412">
        <f>+Programska_aktivnost!J471+Sheet1!J471+Sheet2!J471</f>
        <v>3</v>
      </c>
      <c r="K471" s="412">
        <f>+Programska_aktivnost!K471+Sheet1!K471+Sheet2!K471</f>
        <v>0</v>
      </c>
      <c r="L471" s="481">
        <f>+Programska_aktivnost!L471+Sheet1!L471+Sheet2!L471</f>
        <v>3</v>
      </c>
      <c r="M471" s="481">
        <f>+Programska_aktivnost!M471+Sheet1!M471+Sheet2!M471</f>
        <v>0</v>
      </c>
      <c r="N471" s="414">
        <f t="shared" si="27"/>
        <v>15</v>
      </c>
      <c r="O471" s="414"/>
      <c r="P471" s="3"/>
      <c r="Q471" s="3"/>
      <c r="R471" s="3"/>
      <c r="S471" s="3"/>
      <c r="T471" s="3"/>
      <c r="U471" s="3"/>
      <c r="V471" s="112"/>
      <c r="W471" s="41"/>
      <c r="X471" s="41"/>
      <c r="Y471" s="236">
        <f t="shared" si="25"/>
        <v>30</v>
      </c>
      <c r="Z471" s="41"/>
      <c r="AA471" s="41"/>
      <c r="AB471" s="41"/>
      <c r="AC471" s="41"/>
      <c r="AD471" s="114"/>
      <c r="AE471" s="41"/>
      <c r="AF471" s="41"/>
      <c r="AG471" s="41"/>
      <c r="AH471" s="41"/>
      <c r="AI471" s="41"/>
      <c r="AJ471" s="41"/>
      <c r="AK471" s="41"/>
      <c r="AL471" s="41"/>
      <c r="AM471" s="41"/>
      <c r="AN471" s="93"/>
      <c r="AO471" s="90"/>
      <c r="AP471" s="41"/>
      <c r="AQ471" s="41"/>
      <c r="AR471" s="41"/>
      <c r="AS471" s="41"/>
      <c r="AT471" s="41"/>
      <c r="AU471" s="41"/>
      <c r="AV471" s="41"/>
      <c r="AW471" s="41"/>
      <c r="AX471" s="41"/>
      <c r="AY471" s="41"/>
      <c r="AZ471" s="41"/>
      <c r="BA471" s="41"/>
      <c r="BB471" s="41"/>
      <c r="BC471" s="41"/>
      <c r="BD471" s="41"/>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thickBot="1">
      <c r="A472" s="396" t="s">
        <v>1281</v>
      </c>
      <c r="B472" s="451" t="s">
        <v>1282</v>
      </c>
      <c r="C472" s="451"/>
      <c r="D472" s="412">
        <f>+Programska_aktivnost!D472+Sheet1!D472+Sheet2!D472</f>
        <v>658</v>
      </c>
      <c r="E472" s="412">
        <f>+Programska_aktivnost!E472+Sheet1!E472+Sheet2!E472</f>
        <v>0</v>
      </c>
      <c r="F472" s="412">
        <f>+Programska_aktivnost!F472+Sheet1!F472+Sheet2!F472</f>
        <v>724</v>
      </c>
      <c r="G472" s="412">
        <f>+Programska_aktivnost!G472+Sheet1!G472+Sheet2!G472</f>
        <v>0</v>
      </c>
      <c r="H472" s="424">
        <f>+Programska_aktivnost!H472+Sheet1!H472+Sheet2!H472</f>
        <v>4732</v>
      </c>
      <c r="I472" s="424">
        <f>+Programska_aktivnost!I472+Sheet1!I472+Sheet2!I472</f>
        <v>0</v>
      </c>
      <c r="J472" s="412">
        <f>+Programska_aktivnost!J472+Sheet1!J472+Sheet2!J472</f>
        <v>4732</v>
      </c>
      <c r="K472" s="412">
        <f>+Programska_aktivnost!K472+Sheet1!K472+Sheet2!K472</f>
        <v>0</v>
      </c>
      <c r="L472" s="481">
        <f>+Programska_aktivnost!L472+Sheet1!L472+Sheet2!L472</f>
        <v>4732</v>
      </c>
      <c r="M472" s="481">
        <f>+Programska_aktivnost!M472+Sheet1!M472+Sheet2!M472</f>
        <v>0</v>
      </c>
      <c r="N472" s="414">
        <f t="shared" si="27"/>
        <v>14196</v>
      </c>
      <c r="O472" s="414"/>
      <c r="P472" s="3"/>
      <c r="Q472" s="3"/>
      <c r="R472" s="3"/>
      <c r="S472" s="3"/>
      <c r="T472" s="3"/>
      <c r="U472" s="3"/>
      <c r="V472" s="112"/>
      <c r="W472" s="41"/>
      <c r="X472" s="41"/>
      <c r="Y472" s="236">
        <f t="shared" si="25"/>
        <v>29774</v>
      </c>
      <c r="Z472" s="41"/>
      <c r="AA472" s="41"/>
      <c r="AB472" s="41"/>
      <c r="AC472" s="41"/>
      <c r="AD472" s="114"/>
      <c r="AE472" s="41"/>
      <c r="AF472" s="41"/>
      <c r="AG472" s="41"/>
      <c r="AH472" s="41"/>
      <c r="AI472" s="41"/>
      <c r="AJ472" s="41"/>
      <c r="AK472" s="41"/>
      <c r="AL472" s="41"/>
      <c r="AM472" s="41"/>
      <c r="AN472" s="93"/>
      <c r="AO472" s="90"/>
      <c r="AP472" s="41"/>
      <c r="AQ472" s="41"/>
      <c r="AR472" s="41"/>
      <c r="AS472" s="41"/>
      <c r="AT472" s="41"/>
      <c r="AU472" s="41"/>
      <c r="AV472" s="41"/>
      <c r="AW472" s="41"/>
      <c r="AX472" s="41"/>
      <c r="AY472" s="41"/>
      <c r="AZ472" s="41"/>
      <c r="BA472" s="41"/>
      <c r="BB472" s="41"/>
      <c r="BC472" s="41"/>
      <c r="BD472" s="41"/>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thickBot="1">
      <c r="A473" s="405" t="s">
        <v>1489</v>
      </c>
      <c r="B473" s="473" t="s">
        <v>606</v>
      </c>
      <c r="C473" s="473"/>
      <c r="D473" s="413">
        <f>+Programska_aktivnost!D473+Sheet1!D473+Sheet2!D473</f>
        <v>0</v>
      </c>
      <c r="E473" s="413">
        <f>+Programska_aktivnost!E473+Sheet1!E473+Sheet2!E473</f>
        <v>0</v>
      </c>
      <c r="F473" s="413">
        <f>+Programska_aktivnost!F473+Sheet1!F473+Sheet2!F473</f>
        <v>0</v>
      </c>
      <c r="G473" s="413">
        <f>+Programska_aktivnost!G473+Sheet1!G473+Sheet2!G473</f>
        <v>0</v>
      </c>
      <c r="H473" s="422">
        <f>+Programska_aktivnost!H473+Sheet1!H473+Sheet2!H473</f>
        <v>0</v>
      </c>
      <c r="I473" s="422">
        <f>+Programska_aktivnost!I473+Sheet1!I473+Sheet2!I473</f>
        <v>0</v>
      </c>
      <c r="J473" s="413">
        <f>+Programska_aktivnost!J473+Sheet1!J473+Sheet2!J473</f>
        <v>0</v>
      </c>
      <c r="K473" s="413">
        <f>+Programska_aktivnost!K473+Sheet1!K473+Sheet2!K473</f>
        <v>0</v>
      </c>
      <c r="L473" s="482">
        <f>+Programska_aktivnost!L473+Sheet1!L473+Sheet2!L473</f>
        <v>0</v>
      </c>
      <c r="M473" s="482">
        <f>+Programska_aktivnost!M473+Sheet1!M473+Sheet2!M473</f>
        <v>0</v>
      </c>
      <c r="N473" s="487">
        <f t="shared" si="27"/>
        <v>0</v>
      </c>
      <c r="O473" s="487"/>
      <c r="P473" s="3"/>
      <c r="Q473" s="3"/>
      <c r="R473" s="3"/>
      <c r="S473" s="3"/>
      <c r="T473" s="3"/>
      <c r="U473" s="3"/>
      <c r="V473" s="112"/>
      <c r="W473" s="41"/>
      <c r="X473" s="41"/>
      <c r="Y473" s="236">
        <f t="shared" si="25"/>
        <v>0</v>
      </c>
      <c r="Z473" s="41"/>
      <c r="AA473" s="41"/>
      <c r="AB473" s="41"/>
      <c r="AC473" s="41"/>
      <c r="AD473" s="114"/>
      <c r="AE473" s="41"/>
      <c r="AF473" s="41"/>
      <c r="AG473" s="41"/>
      <c r="AH473" s="41"/>
      <c r="AI473" s="41"/>
      <c r="AJ473" s="41"/>
      <c r="AK473" s="41"/>
      <c r="AL473" s="41"/>
      <c r="AM473" s="41"/>
      <c r="AN473" s="94"/>
      <c r="AO473" s="95"/>
      <c r="AP473" s="41"/>
      <c r="AQ473" s="41"/>
      <c r="AR473" s="41"/>
      <c r="AS473" s="41"/>
      <c r="AT473" s="41"/>
      <c r="AU473" s="41"/>
      <c r="AV473" s="41"/>
      <c r="AW473" s="41"/>
      <c r="AX473" s="41"/>
      <c r="AY473" s="41"/>
      <c r="AZ473" s="41"/>
      <c r="BA473" s="41"/>
      <c r="BB473" s="41"/>
      <c r="BC473" s="41"/>
      <c r="BD473" s="41"/>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c r="A474" s="476" t="s">
        <v>1528</v>
      </c>
      <c r="B474" s="476"/>
      <c r="C474" s="404" t="str">
        <f>$D$4</f>
        <v>Програм 9.  Основно образовање и васпитање</v>
      </c>
      <c r="D474" s="415">
        <f>SUM(D457:E473)</f>
        <v>115230</v>
      </c>
      <c r="E474" s="415"/>
      <c r="F474" s="415">
        <f>SUM(F457:G473)</f>
        <v>107996</v>
      </c>
      <c r="G474" s="415"/>
      <c r="H474" s="415">
        <f>SUM(H457:I473)</f>
        <v>122442</v>
      </c>
      <c r="I474" s="415"/>
      <c r="J474" s="415">
        <f>SUM(J457:K473)</f>
        <v>121729</v>
      </c>
      <c r="K474" s="415"/>
      <c r="L474" s="415">
        <f>SUM(L457:M473)</f>
        <v>121729</v>
      </c>
      <c r="M474" s="415"/>
      <c r="N474" s="415">
        <f>SUM(H474:M474)</f>
        <v>365900</v>
      </c>
      <c r="O474" s="415"/>
      <c r="P474" s="3"/>
      <c r="Q474" s="3"/>
      <c r="R474" s="3"/>
      <c r="S474" s="3"/>
      <c r="T474" s="3"/>
      <c r="U474" s="3"/>
      <c r="V474" s="112"/>
      <c r="W474" s="41"/>
      <c r="X474" s="41"/>
      <c r="Y474" s="236">
        <v>1</v>
      </c>
      <c r="Z474" s="41"/>
      <c r="AA474" s="41"/>
      <c r="AB474" s="41"/>
      <c r="AC474" s="41"/>
      <c r="AD474" s="114"/>
      <c r="AE474" s="41"/>
      <c r="AF474" s="41"/>
      <c r="AG474" s="41"/>
      <c r="AH474" s="41"/>
      <c r="AI474" s="41"/>
      <c r="AJ474" s="41"/>
      <c r="AK474" s="41"/>
      <c r="AL474" s="41"/>
      <c r="AM474" s="41"/>
      <c r="AN474" s="94"/>
      <c r="AO474" s="95"/>
      <c r="AP474" s="41"/>
      <c r="AQ474" s="41"/>
      <c r="AR474" s="41"/>
      <c r="AS474" s="41"/>
      <c r="AT474" s="41"/>
      <c r="AU474" s="41"/>
      <c r="AV474" s="41"/>
      <c r="AW474" s="41"/>
      <c r="AX474" s="41"/>
      <c r="AY474" s="41"/>
      <c r="AZ474" s="41"/>
      <c r="BA474" s="41"/>
      <c r="BB474" s="41"/>
      <c r="BC474" s="41"/>
      <c r="BD474" s="41"/>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ht="27" customHeight="1" thickTop="1">
      <c r="A475" s="300"/>
      <c r="B475" s="300"/>
      <c r="C475" s="354" t="s">
        <v>1</v>
      </c>
      <c r="D475" s="411">
        <f>D452+E452-D474</f>
        <v>0</v>
      </c>
      <c r="E475" s="411"/>
      <c r="F475" s="411">
        <f>F452+G452-F474</f>
        <v>0</v>
      </c>
      <c r="G475" s="411"/>
      <c r="H475" s="411">
        <f>H452+I452-H474</f>
        <v>0</v>
      </c>
      <c r="I475" s="411"/>
      <c r="J475" s="411">
        <f>J452+K452-J474</f>
        <v>0</v>
      </c>
      <c r="K475" s="411"/>
      <c r="L475" s="411">
        <f>L452+M452-L474</f>
        <v>0</v>
      </c>
      <c r="M475" s="411"/>
      <c r="N475" s="411">
        <f>N452+O452-N474</f>
        <v>0</v>
      </c>
      <c r="O475" s="411"/>
      <c r="P475" s="3"/>
      <c r="Q475" s="3"/>
      <c r="R475" s="3"/>
      <c r="S475" s="3"/>
      <c r="T475" s="3"/>
      <c r="U475" s="3"/>
      <c r="V475" s="112"/>
      <c r="W475" s="112"/>
      <c r="X475" s="112"/>
      <c r="Y475" s="342">
        <v>1</v>
      </c>
      <c r="Z475" s="7"/>
      <c r="AA475" s="7"/>
      <c r="AB475" s="7"/>
      <c r="AC475" s="7"/>
      <c r="AD475" s="7"/>
      <c r="AE475" s="7"/>
      <c r="AF475" s="7"/>
      <c r="AG475" s="7"/>
      <c r="AH475" s="7"/>
    </row>
    <row r="476" spans="1:89" ht="20.25" customHeight="1">
      <c r="A476" s="300"/>
      <c r="B476" s="300"/>
      <c r="C476" s="300"/>
      <c r="D476" s="300"/>
      <c r="E476" s="300"/>
      <c r="F476" s="300"/>
      <c r="G476" s="300"/>
      <c r="H476" s="300"/>
      <c r="I476" s="300"/>
      <c r="J476" s="300"/>
      <c r="K476" s="300"/>
      <c r="L476" s="300"/>
      <c r="M476" s="300"/>
      <c r="N476" s="300"/>
      <c r="O476" s="300"/>
      <c r="P476" s="3"/>
      <c r="Q476" s="3"/>
      <c r="R476" s="3"/>
      <c r="S476" s="3"/>
      <c r="T476" s="3"/>
      <c r="U476" s="3"/>
      <c r="V476" s="112"/>
      <c r="W476" s="112"/>
      <c r="X476" s="112"/>
      <c r="Y476" s="342">
        <v>1</v>
      </c>
      <c r="Z476" s="7"/>
      <c r="AA476" s="7"/>
      <c r="AB476" s="7"/>
      <c r="AC476" s="7"/>
      <c r="AD476" s="7"/>
      <c r="AE476" s="7"/>
      <c r="AF476" s="7"/>
      <c r="AG476" s="7"/>
      <c r="AH476" s="7"/>
    </row>
    <row r="477" spans="1:89" ht="32.25" customHeight="1">
      <c r="A477" s="497" t="s">
        <v>1480</v>
      </c>
      <c r="B477" s="498"/>
      <c r="C477" s="498"/>
      <c r="D477" s="498"/>
      <c r="E477" s="498"/>
      <c r="F477" s="498"/>
      <c r="G477" s="498"/>
      <c r="H477" s="498"/>
      <c r="I477" s="498"/>
      <c r="J477" s="498"/>
      <c r="K477" s="498"/>
      <c r="L477" s="498"/>
      <c r="M477" s="498"/>
      <c r="N477" s="498"/>
      <c r="O477" s="499"/>
      <c r="P477" s="3"/>
      <c r="Q477" s="3"/>
      <c r="R477" s="3"/>
      <c r="S477" s="3"/>
      <c r="T477" s="3"/>
      <c r="U477" s="3"/>
      <c r="V477" s="112"/>
      <c r="W477" s="112"/>
      <c r="X477" s="112"/>
      <c r="Y477" s="342">
        <v>1</v>
      </c>
      <c r="Z477" s="7"/>
      <c r="AA477" s="7"/>
      <c r="AB477" s="7"/>
      <c r="AC477" s="7"/>
      <c r="AD477" s="7"/>
      <c r="AE477" s="7"/>
      <c r="AF477" s="7"/>
      <c r="AG477" s="7"/>
      <c r="AH477" s="7"/>
    </row>
    <row r="478" spans="1:89" ht="15.75" thickBot="1">
      <c r="A478" s="366"/>
      <c r="B478" s="366"/>
      <c r="C478" s="366"/>
      <c r="D478" s="366"/>
      <c r="E478" s="366"/>
      <c r="F478" s="366"/>
      <c r="G478" s="366"/>
      <c r="H478" s="366"/>
      <c r="I478" s="366"/>
      <c r="J478" s="366"/>
      <c r="K478" s="366"/>
      <c r="L478" s="366"/>
      <c r="M478" s="366"/>
      <c r="N478" s="366"/>
      <c r="O478" s="367"/>
      <c r="V478" s="16"/>
      <c r="W478" s="16"/>
      <c r="X478" s="342"/>
      <c r="Y478" s="342">
        <v>1</v>
      </c>
      <c r="Z478" s="7"/>
      <c r="AA478" s="7"/>
      <c r="AB478" s="7"/>
      <c r="AC478" s="7"/>
      <c r="AD478" s="7"/>
      <c r="AE478" s="7"/>
      <c r="AF478" s="7"/>
      <c r="AG478" s="7"/>
      <c r="AH478" s="7"/>
    </row>
    <row r="479" spans="1:89" ht="30" customHeight="1">
      <c r="A479" s="416" t="s">
        <v>748</v>
      </c>
      <c r="B479" s="474" t="s">
        <v>1481</v>
      </c>
      <c r="C479" s="494"/>
      <c r="D479" s="484" t="s">
        <v>1644</v>
      </c>
      <c r="E479" s="485"/>
      <c r="F479" s="484" t="s">
        <v>1645</v>
      </c>
      <c r="G479" s="485"/>
      <c r="H479" s="484" t="s">
        <v>890</v>
      </c>
      <c r="I479" s="485"/>
      <c r="J479" s="484" t="s">
        <v>1604</v>
      </c>
      <c r="K479" s="485"/>
      <c r="L479" s="484" t="s">
        <v>1647</v>
      </c>
      <c r="M479" s="485"/>
      <c r="N479" s="484" t="s">
        <v>1648</v>
      </c>
      <c r="O479" s="485"/>
      <c r="P479" s="12"/>
      <c r="Q479" s="12"/>
      <c r="R479" s="38"/>
      <c r="S479" s="38"/>
      <c r="T479" s="12"/>
      <c r="U479" s="12"/>
      <c r="V479" s="37"/>
      <c r="W479" s="37"/>
      <c r="X479" s="342"/>
      <c r="Y479" s="236">
        <v>1</v>
      </c>
      <c r="Z479" s="7"/>
      <c r="AA479" s="7"/>
      <c r="AB479" s="7"/>
      <c r="AC479" s="7"/>
      <c r="AD479" s="7"/>
      <c r="AE479" s="7"/>
      <c r="AF479" s="7"/>
      <c r="AG479" s="7"/>
    </row>
    <row r="480" spans="1:89" ht="40.5" customHeight="1">
      <c r="A480" s="417"/>
      <c r="B480" s="475"/>
      <c r="C480" s="495"/>
      <c r="D480" s="346" t="s">
        <v>1078</v>
      </c>
      <c r="E480" s="347" t="s">
        <v>1079</v>
      </c>
      <c r="F480" s="346" t="s">
        <v>1078</v>
      </c>
      <c r="G480" s="347" t="s">
        <v>1079</v>
      </c>
      <c r="H480" s="346" t="s">
        <v>1078</v>
      </c>
      <c r="I480" s="347" t="s">
        <v>1079</v>
      </c>
      <c r="J480" s="346" t="s">
        <v>1078</v>
      </c>
      <c r="K480" s="347" t="s">
        <v>1079</v>
      </c>
      <c r="L480" s="346" t="s">
        <v>1078</v>
      </c>
      <c r="M480" s="347" t="s">
        <v>1079</v>
      </c>
      <c r="N480" s="346" t="s">
        <v>1078</v>
      </c>
      <c r="O480" s="347" t="s">
        <v>1079</v>
      </c>
      <c r="P480" s="12"/>
      <c r="Q480" s="12"/>
      <c r="R480" s="38"/>
      <c r="S480" s="38"/>
      <c r="T480" s="12"/>
      <c r="U480" s="12"/>
      <c r="V480" s="37"/>
      <c r="W480" s="37"/>
      <c r="X480" s="342"/>
      <c r="Y480" s="236">
        <v>1</v>
      </c>
      <c r="Z480" s="7"/>
      <c r="AA480" s="7"/>
      <c r="AB480" s="7"/>
      <c r="AC480" s="7"/>
      <c r="AD480" s="7"/>
      <c r="AE480" s="7"/>
      <c r="AF480" s="7"/>
      <c r="AG480" s="7"/>
    </row>
    <row r="481" spans="1:33" ht="21" customHeight="1">
      <c r="A481" s="297">
        <v>1</v>
      </c>
      <c r="B481" s="483">
        <v>2</v>
      </c>
      <c r="C481" s="500"/>
      <c r="D481" s="297">
        <v>3</v>
      </c>
      <c r="E481" s="298">
        <v>4</v>
      </c>
      <c r="F481" s="297">
        <v>5</v>
      </c>
      <c r="G481" s="298">
        <v>6</v>
      </c>
      <c r="H481" s="357">
        <v>7</v>
      </c>
      <c r="I481" s="358">
        <v>8</v>
      </c>
      <c r="J481" s="297">
        <v>9</v>
      </c>
      <c r="K481" s="298">
        <v>10</v>
      </c>
      <c r="L481" s="297">
        <v>11</v>
      </c>
      <c r="M481" s="298">
        <v>12</v>
      </c>
      <c r="N481" s="297">
        <v>13</v>
      </c>
      <c r="O481" s="298">
        <v>14</v>
      </c>
      <c r="P481" s="12"/>
      <c r="Q481" s="12"/>
      <c r="R481" s="38"/>
      <c r="S481" s="38"/>
      <c r="T481" s="12"/>
      <c r="U481" s="12"/>
      <c r="V481" s="37"/>
      <c r="W481" s="37"/>
      <c r="X481" s="342"/>
      <c r="Y481" s="236">
        <v>1</v>
      </c>
      <c r="Z481" s="7"/>
      <c r="AA481" s="7"/>
      <c r="AB481" s="7"/>
      <c r="AC481" s="7"/>
      <c r="AD481" s="7"/>
      <c r="AE481" s="7"/>
      <c r="AF481" s="7"/>
      <c r="AG481" s="7"/>
    </row>
    <row r="482" spans="1:33" ht="34.5" customHeight="1" thickBot="1">
      <c r="A482" s="294">
        <v>1</v>
      </c>
      <c r="B482" s="488" t="str">
        <f ca="1">IF(ISNA(VLOOKUP(ROWS($B$482:B482),Uputstvo!$C$377:$E$426,3,FALSE))," ",VLOOKUP(ROWS($B$482:B482),Uputstvo!$C$377:$E$426,3,FALSE))</f>
        <v>2002-0001  Функционисање основних школа (Основна школа "Светозар Милетић" Тител)</v>
      </c>
      <c r="C482" s="489"/>
      <c r="D482" s="290">
        <f ca="1">IF(ISNA(VLOOKUP(ROWS($D$482:D482),Uputstvo!$C$377:$O$426,4,FALSE))," ",VLOOKUP(ROWS($D$482:D482),Uputstvo!$C$377:$O$426,4,FALSE))</f>
        <v>30491</v>
      </c>
      <c r="E482" s="291">
        <f ca="1">IF(ISNA(VLOOKUP(ROWS($E$482:E482),Uputstvo!$C$377:$O$426,5,FALSE))," ",VLOOKUP(ROWS($E$482:E482),Uputstvo!$C$377:$O$426,5,FALSE))</f>
        <v>84739</v>
      </c>
      <c r="F482" s="290">
        <f ca="1">IF(ISNA(VLOOKUP(ROWS($F$482:F482),Uputstvo!$C$377:$O$426,6,FALSE))," ",VLOOKUP(ROWS($F$482:F482),Uputstvo!$C$377:$O$426,6,FALSE))</f>
        <v>26075</v>
      </c>
      <c r="G482" s="291">
        <f ca="1">IF(ISNA(VLOOKUP(ROWS($G$482:G482),Uputstvo!$C$377:$O$426,7,FALSE))," ",VLOOKUP(ROWS($G$482:G482),Uputstvo!$C$377:$O$426,7,FALSE))</f>
        <v>81921</v>
      </c>
      <c r="H482" s="292">
        <f ca="1">IF(ISNA(VLOOKUP(ROWS($H$482:H482),Uputstvo!$C$377:$O$426,8,FALSE))," ",VLOOKUP(ROWS($H$482:H482),Uputstvo!$C$377:$O$426,8,FALSE))</f>
        <v>23560</v>
      </c>
      <c r="I482" s="293">
        <f ca="1">IF(ISNA(VLOOKUP(ROWS($I$482:I482),Uputstvo!$C$377:$O$426,9,FALSE))," ",VLOOKUP(ROWS($I$482:I482),Uputstvo!$C$377:$O$426,9,FALSE))</f>
        <v>98882</v>
      </c>
      <c r="J482" s="290">
        <f ca="1">IF(ISNA(VLOOKUP(ROWS($J$482:J482),Uputstvo!$C$377:$O$426,10,FALSE))," ",VLOOKUP(ROWS($J$482:J482),Uputstvo!$C$377:$O$426,10,FALSE))</f>
        <v>25000</v>
      </c>
      <c r="K482" s="291">
        <f ca="1">IF(ISNA(VLOOKUP(ROWS($K$482:K482),Uputstvo!$C$377:$O$426,11,FALSE))," ",VLOOKUP(ROWS($K$482:K482),Uputstvo!$C$377:$O$426,11,FALSE))</f>
        <v>96729</v>
      </c>
      <c r="L482" s="290">
        <f ca="1">IF(ISNA(VLOOKUP(ROWS($L$482:L482),Uputstvo!$C$377:$O$426,12,FALSE))," ",VLOOKUP(ROWS($L$482:L482),Uputstvo!$C$377:$O$426,12,FALSE))</f>
        <v>25000</v>
      </c>
      <c r="M482" s="291">
        <f ca="1">IF(ISNA(VLOOKUP(ROWS($M$482:M482),Uputstvo!$C$377:$O$426,13,FALSE))," ",VLOOKUP(ROWS($M$482:M482),Uputstvo!$C$377:$O$426,13,FALSE))</f>
        <v>96729</v>
      </c>
      <c r="N482" s="290">
        <f ca="1">SUM(H482,J482,L482)</f>
        <v>73560</v>
      </c>
      <c r="O482" s="291">
        <f ca="1">SUM(I482,K482,M482)</f>
        <v>292340</v>
      </c>
      <c r="P482" s="12"/>
      <c r="Q482" s="12"/>
      <c r="R482" s="39"/>
      <c r="S482" s="38"/>
      <c r="T482" s="12"/>
      <c r="U482" s="12"/>
      <c r="V482" s="37"/>
      <c r="W482" s="37"/>
      <c r="X482" s="342"/>
      <c r="Y482" s="236">
        <f ca="1">SUM(D482:M482)</f>
        <v>589126</v>
      </c>
      <c r="Z482" s="7"/>
      <c r="AA482" s="7"/>
      <c r="AB482" s="7"/>
      <c r="AC482" s="7"/>
      <c r="AD482" s="7"/>
      <c r="AE482" s="7"/>
      <c r="AF482" s="7"/>
      <c r="AG482" s="7"/>
    </row>
    <row r="483" spans="1:33" ht="35.25" hidden="1" customHeight="1">
      <c r="A483" s="294">
        <v>2</v>
      </c>
      <c r="B483" s="488" t="str">
        <f ca="1">IF(ISNA(VLOOKUP(ROWS($B$482:B483),Uputstvo!$C$377:$E$426,3,FALSE))," ",VLOOKUP(ROWS($B$482:B483),Uputstvo!$C$377:$E$426,3,FALSE))</f>
        <v xml:space="preserve"> </v>
      </c>
      <c r="C483" s="489"/>
      <c r="D483" s="290" t="str">
        <f ca="1">IF(ISNA(VLOOKUP(ROWS($D$482:D483),Uputstvo!$C$377:$O$426,4,FALSE))," ",VLOOKUP(ROWS($D$482:D483),Uputstvo!$C$377:$O$426,4,FALSE))</f>
        <v xml:space="preserve"> </v>
      </c>
      <c r="E483" s="291" t="str">
        <f ca="1">IF(ISNA(VLOOKUP(ROWS($E$482:E483),Uputstvo!$C$377:$O$426,5,FALSE))," ",VLOOKUP(ROWS($E$482:E483),Uputstvo!$C$377:$O$426,5,FALSE))</f>
        <v xml:space="preserve"> </v>
      </c>
      <c r="F483" s="290" t="str">
        <f ca="1">IF(ISNA(VLOOKUP(ROWS($F$482:F483),Uputstvo!$C$377:$O$426,6,FALSE))," ",VLOOKUP(ROWS($F$482:F483),Uputstvo!$C$377:$O$426,6,FALSE))</f>
        <v xml:space="preserve"> </v>
      </c>
      <c r="G483" s="291" t="str">
        <f ca="1">IF(ISNA(VLOOKUP(ROWS($G$482:G483),Uputstvo!$C$377:$O$426,7,FALSE))," ",VLOOKUP(ROWS($G$482:G483),Uputstvo!$C$377:$O$426,7,FALSE))</f>
        <v xml:space="preserve"> </v>
      </c>
      <c r="H483" s="292" t="str">
        <f ca="1">IF(ISNA(VLOOKUP(ROWS($H$482:H483),Uputstvo!$C$377:$O$426,8,FALSE))," ",VLOOKUP(ROWS($H$482:H483),Uputstvo!$C$377:$O$426,8,FALSE))</f>
        <v xml:space="preserve"> </v>
      </c>
      <c r="I483" s="293" t="str">
        <f ca="1">IF(ISNA(VLOOKUP(ROWS($I$482:I483),Uputstvo!$C$377:$O$426,9,FALSE))," ",VLOOKUP(ROWS($I$482:I483),Uputstvo!$C$377:$O$426,9,FALSE))</f>
        <v xml:space="preserve"> </v>
      </c>
      <c r="J483" s="290" t="str">
        <f ca="1">IF(ISNA(VLOOKUP(ROWS($J$482:J483),Uputstvo!$C$377:$O$426,10,FALSE))," ",VLOOKUP(ROWS($J$482:J483),Uputstvo!$C$377:$O$426,10,FALSE))</f>
        <v xml:space="preserve"> </v>
      </c>
      <c r="K483" s="291" t="str">
        <f ca="1">IF(ISNA(VLOOKUP(ROWS($K$482:K483),Uputstvo!$C$377:$O$426,11,FALSE))," ",VLOOKUP(ROWS($K$482:K483),Uputstvo!$C$377:$O$426,11,FALSE))</f>
        <v xml:space="preserve"> </v>
      </c>
      <c r="L483" s="290" t="str">
        <f ca="1">IF(ISNA(VLOOKUP(ROWS($L$482:L483),Uputstvo!$C$377:$O$426,12,FALSE))," ",VLOOKUP(ROWS($L$482:L483),Uputstvo!$C$377:$O$426,12,FALSE))</f>
        <v xml:space="preserve"> </v>
      </c>
      <c r="M483" s="291" t="str">
        <f ca="1">IF(ISNA(VLOOKUP(ROWS($M$482:M483),Uputstvo!$C$377:$O$426,13,FALSE))," ",VLOOKUP(ROWS($M$482:M483),Uputstvo!$C$377:$O$426,13,FALSE))</f>
        <v xml:space="preserve"> </v>
      </c>
      <c r="N483" s="290">
        <f t="shared" ref="N483:N521" ca="1" si="28">SUM(H483,J483,L483)</f>
        <v>0</v>
      </c>
      <c r="O483" s="291">
        <f t="shared" ref="O483:O521" ca="1" si="29">SUM(I483,K483,M483)</f>
        <v>0</v>
      </c>
      <c r="P483" s="12"/>
      <c r="Q483" s="12"/>
      <c r="R483" s="39"/>
      <c r="S483" s="38"/>
      <c r="T483" s="12"/>
      <c r="U483" s="12"/>
      <c r="V483" s="37"/>
      <c r="W483" s="37"/>
      <c r="X483" s="342"/>
      <c r="Y483" s="236">
        <f t="shared" ref="Y483:Y521" ca="1" si="30">SUM(D483:M483)</f>
        <v>0</v>
      </c>
      <c r="Z483" s="7"/>
      <c r="AA483" s="7"/>
      <c r="AB483" s="7"/>
      <c r="AC483" s="7"/>
      <c r="AD483" s="7"/>
      <c r="AE483" s="7"/>
      <c r="AF483" s="7"/>
      <c r="AG483" s="7"/>
    </row>
    <row r="484" spans="1:33" ht="35.25" hidden="1" customHeight="1" thickBot="1">
      <c r="A484" s="294">
        <v>3</v>
      </c>
      <c r="B484" s="488" t="str">
        <f ca="1">IF(ISNA(VLOOKUP(ROWS($B$482:B484),Uputstvo!$C$377:$E$426,3,FALSE))," ",VLOOKUP(ROWS($B$482:B484),Uputstvo!$C$377:$E$426,3,FALSE))</f>
        <v xml:space="preserve"> </v>
      </c>
      <c r="C484" s="489"/>
      <c r="D484" s="290" t="str">
        <f ca="1">IF(ISNA(VLOOKUP(ROWS($D$482:D484),Uputstvo!$C$377:$O$426,4,FALSE))," ",VLOOKUP(ROWS($D$482:D484),Uputstvo!$C$377:$O$426,4,FALSE))</f>
        <v xml:space="preserve"> </v>
      </c>
      <c r="E484" s="291" t="str">
        <f ca="1">IF(ISNA(VLOOKUP(ROWS($E$482:E484),Uputstvo!$C$377:$O$426,5,FALSE))," ",VLOOKUP(ROWS($E$482:E484),Uputstvo!$C$377:$O$426,5,FALSE))</f>
        <v xml:space="preserve"> </v>
      </c>
      <c r="F484" s="290" t="str">
        <f ca="1">IF(ISNA(VLOOKUP(ROWS($F$482:F484),Uputstvo!$C$377:$O$426,6,FALSE))," ",VLOOKUP(ROWS($F$482:F484),Uputstvo!$C$377:$O$426,6,FALSE))</f>
        <v xml:space="preserve"> </v>
      </c>
      <c r="G484" s="291" t="str">
        <f ca="1">IF(ISNA(VLOOKUP(ROWS($G$482:G484),Uputstvo!$C$377:$O$426,7,FALSE))," ",VLOOKUP(ROWS($G$482:G484),Uputstvo!$C$377:$O$426,7,FALSE))</f>
        <v xml:space="preserve"> </v>
      </c>
      <c r="H484" s="292" t="str">
        <f ca="1">IF(ISNA(VLOOKUP(ROWS($H$482:H484),Uputstvo!$C$377:$O$426,8,FALSE))," ",VLOOKUP(ROWS($H$482:H484),Uputstvo!$C$377:$O$426,8,FALSE))</f>
        <v xml:space="preserve"> </v>
      </c>
      <c r="I484" s="293" t="str">
        <f ca="1">IF(ISNA(VLOOKUP(ROWS($I$482:I484),Uputstvo!$C$377:$O$426,9,FALSE))," ",VLOOKUP(ROWS($I$482:I484),Uputstvo!$C$377:$O$426,9,FALSE))</f>
        <v xml:space="preserve"> </v>
      </c>
      <c r="J484" s="290" t="str">
        <f ca="1">IF(ISNA(VLOOKUP(ROWS($J$482:J484),Uputstvo!$C$377:$O$426,10,FALSE))," ",VLOOKUP(ROWS($J$482:J484),Uputstvo!$C$377:$O$426,10,FALSE))</f>
        <v xml:space="preserve"> </v>
      </c>
      <c r="K484" s="291" t="str">
        <f ca="1">IF(ISNA(VLOOKUP(ROWS($K$482:K484),Uputstvo!$C$377:$O$426,11,FALSE))," ",VLOOKUP(ROWS($K$482:K484),Uputstvo!$C$377:$O$426,11,FALSE))</f>
        <v xml:space="preserve"> </v>
      </c>
      <c r="L484" s="290" t="str">
        <f ca="1">IF(ISNA(VLOOKUP(ROWS($L$482:L484),Uputstvo!$C$377:$O$426,12,FALSE))," ",VLOOKUP(ROWS($L$482:L484),Uputstvo!$C$377:$O$426,12,FALSE))</f>
        <v xml:space="preserve"> </v>
      </c>
      <c r="M484" s="291" t="str">
        <f ca="1">IF(ISNA(VLOOKUP(ROWS($M$482:M484),Uputstvo!$C$377:$O$426,13,FALSE))," ",VLOOKUP(ROWS($M$482:M484),Uputstvo!$C$377:$O$426,13,FALSE))</f>
        <v xml:space="preserve"> </v>
      </c>
      <c r="N484" s="290">
        <f t="shared" ca="1" si="28"/>
        <v>0</v>
      </c>
      <c r="O484" s="291">
        <f t="shared" ca="1" si="29"/>
        <v>0</v>
      </c>
      <c r="P484" s="12"/>
      <c r="Q484" s="12"/>
      <c r="R484" s="39"/>
      <c r="S484" s="38"/>
      <c r="T484" s="12"/>
      <c r="U484" s="12"/>
      <c r="V484" s="37"/>
      <c r="W484" s="37"/>
      <c r="X484" s="342"/>
      <c r="Y484" s="236">
        <f t="shared" ca="1" si="30"/>
        <v>0</v>
      </c>
      <c r="Z484" s="7"/>
      <c r="AA484" s="7"/>
      <c r="AB484" s="7"/>
      <c r="AC484" s="7"/>
      <c r="AD484" s="7"/>
      <c r="AE484" s="7"/>
      <c r="AF484" s="7"/>
      <c r="AG484" s="7"/>
    </row>
    <row r="485" spans="1:33" ht="41.25" hidden="1" customHeight="1">
      <c r="A485" s="294">
        <v>4</v>
      </c>
      <c r="B485" s="488" t="str">
        <f ca="1">IF(ISNA(VLOOKUP(ROWS($B$482:B485),Uputstvo!$C$377:$E$426,3,FALSE))," ",VLOOKUP(ROWS($B$482:B485),Uputstvo!$C$377:$E$426,3,FALSE))</f>
        <v xml:space="preserve"> </v>
      </c>
      <c r="C485" s="489"/>
      <c r="D485" s="290" t="str">
        <f ca="1">IF(ISNA(VLOOKUP(ROWS($D$482:D485),Uputstvo!$C$377:$O$426,4,FALSE))," ",VLOOKUP(ROWS($D$482:D485),Uputstvo!$C$377:$O$426,4,FALSE))</f>
        <v xml:space="preserve"> </v>
      </c>
      <c r="E485" s="291" t="str">
        <f ca="1">IF(ISNA(VLOOKUP(ROWS($E$482:E485),Uputstvo!$C$377:$O$426,5,FALSE))," ",VLOOKUP(ROWS($E$482:E485),Uputstvo!$C$377:$O$426,5,FALSE))</f>
        <v xml:space="preserve"> </v>
      </c>
      <c r="F485" s="290" t="str">
        <f ca="1">IF(ISNA(VLOOKUP(ROWS($F$482:F485),Uputstvo!$C$377:$O$426,6,FALSE))," ",VLOOKUP(ROWS($F$482:F485),Uputstvo!$C$377:$O$426,6,FALSE))</f>
        <v xml:space="preserve"> </v>
      </c>
      <c r="G485" s="291" t="str">
        <f ca="1">IF(ISNA(VLOOKUP(ROWS($G$482:G485),Uputstvo!$C$377:$O$426,7,FALSE))," ",VLOOKUP(ROWS($G$482:G485),Uputstvo!$C$377:$O$426,7,FALSE))</f>
        <v xml:space="preserve"> </v>
      </c>
      <c r="H485" s="292" t="str">
        <f ca="1">IF(ISNA(VLOOKUP(ROWS($H$482:H485),Uputstvo!$C$377:$O$426,8,FALSE))," ",VLOOKUP(ROWS($H$482:H485),Uputstvo!$C$377:$O$426,8,FALSE))</f>
        <v xml:space="preserve"> </v>
      </c>
      <c r="I485" s="293" t="str">
        <f ca="1">IF(ISNA(VLOOKUP(ROWS($I$482:I485),Uputstvo!$C$377:$O$426,9,FALSE))," ",VLOOKUP(ROWS($I$482:I485),Uputstvo!$C$377:$O$426,9,FALSE))</f>
        <v xml:space="preserve"> </v>
      </c>
      <c r="J485" s="290" t="str">
        <f ca="1">IF(ISNA(VLOOKUP(ROWS($J$482:J485),Uputstvo!$C$377:$O$426,10,FALSE))," ",VLOOKUP(ROWS($J$482:J485),Uputstvo!$C$377:$O$426,10,FALSE))</f>
        <v xml:space="preserve"> </v>
      </c>
      <c r="K485" s="291" t="str">
        <f ca="1">IF(ISNA(VLOOKUP(ROWS($K$482:K485),Uputstvo!$C$377:$O$426,11,FALSE))," ",VLOOKUP(ROWS($K$482:K485),Uputstvo!$C$377:$O$426,11,FALSE))</f>
        <v xml:space="preserve"> </v>
      </c>
      <c r="L485" s="290" t="str">
        <f ca="1">IF(ISNA(VLOOKUP(ROWS($L$482:L485),Uputstvo!$C$377:$O$426,12,FALSE))," ",VLOOKUP(ROWS($L$482:L485),Uputstvo!$C$377:$O$426,12,FALSE))</f>
        <v xml:space="preserve"> </v>
      </c>
      <c r="M485" s="291" t="str">
        <f ca="1">IF(ISNA(VLOOKUP(ROWS($M$482:M485),Uputstvo!$C$377:$O$426,13,FALSE))," ",VLOOKUP(ROWS($M$482:M485),Uputstvo!$C$377:$O$426,13,FALSE))</f>
        <v xml:space="preserve"> </v>
      </c>
      <c r="N485" s="290">
        <f t="shared" ca="1" si="28"/>
        <v>0</v>
      </c>
      <c r="O485" s="291">
        <f t="shared" ca="1" si="29"/>
        <v>0</v>
      </c>
      <c r="P485" s="12"/>
      <c r="Q485" s="12"/>
      <c r="R485" s="39"/>
      <c r="S485" s="38"/>
      <c r="T485" s="12"/>
      <c r="U485" s="12"/>
      <c r="V485" s="37"/>
      <c r="W485" s="37"/>
      <c r="X485" s="342"/>
      <c r="Y485" s="236">
        <f t="shared" ca="1" si="30"/>
        <v>0</v>
      </c>
      <c r="Z485" s="7"/>
      <c r="AA485" s="7"/>
      <c r="AB485" s="7"/>
      <c r="AC485" s="7"/>
      <c r="AD485" s="7"/>
      <c r="AE485" s="7"/>
      <c r="AF485" s="7"/>
      <c r="AG485" s="7"/>
    </row>
    <row r="486" spans="1:33" ht="41.25" hidden="1" customHeight="1">
      <c r="A486" s="294">
        <v>5</v>
      </c>
      <c r="B486" s="488" t="str">
        <f ca="1">IF(ISNA(VLOOKUP(ROWS($B$482:B486),Uputstvo!$C$377:$E$426,3,FALSE))," ",VLOOKUP(ROWS($B$482:B486),Uputstvo!$C$377:$E$426,3,FALSE))</f>
        <v xml:space="preserve"> </v>
      </c>
      <c r="C486" s="489"/>
      <c r="D486" s="290" t="str">
        <f ca="1">IF(ISNA(VLOOKUP(ROWS($D$482:D486),Uputstvo!$C$377:$O$426,4,FALSE))," ",VLOOKUP(ROWS($D$482:D486),Uputstvo!$C$377:$O$426,4,FALSE))</f>
        <v xml:space="preserve"> </v>
      </c>
      <c r="E486" s="291" t="str">
        <f ca="1">IF(ISNA(VLOOKUP(ROWS($E$482:E486),Uputstvo!$C$377:$O$426,5,FALSE))," ",VLOOKUP(ROWS($E$482:E486),Uputstvo!$C$377:$O$426,5,FALSE))</f>
        <v xml:space="preserve"> </v>
      </c>
      <c r="F486" s="290" t="str">
        <f ca="1">IF(ISNA(VLOOKUP(ROWS($F$482:F486),Uputstvo!$C$377:$O$426,6,FALSE))," ",VLOOKUP(ROWS($F$482:F486),Uputstvo!$C$377:$O$426,6,FALSE))</f>
        <v xml:space="preserve"> </v>
      </c>
      <c r="G486" s="291" t="str">
        <f ca="1">IF(ISNA(VLOOKUP(ROWS($G$482:G486),Uputstvo!$C$377:$O$426,7,FALSE))," ",VLOOKUP(ROWS($G$482:G486),Uputstvo!$C$377:$O$426,7,FALSE))</f>
        <v xml:space="preserve"> </v>
      </c>
      <c r="H486" s="292" t="str">
        <f ca="1">IF(ISNA(VLOOKUP(ROWS($H$482:H486),Uputstvo!$C$377:$O$426,8,FALSE))," ",VLOOKUP(ROWS($H$482:H486),Uputstvo!$C$377:$O$426,8,FALSE))</f>
        <v xml:space="preserve"> </v>
      </c>
      <c r="I486" s="293" t="str">
        <f ca="1">IF(ISNA(VLOOKUP(ROWS($I$482:I486),Uputstvo!$C$377:$O$426,9,FALSE))," ",VLOOKUP(ROWS($I$482:I486),Uputstvo!$C$377:$O$426,9,FALSE))</f>
        <v xml:space="preserve"> </v>
      </c>
      <c r="J486" s="290" t="str">
        <f ca="1">IF(ISNA(VLOOKUP(ROWS($J$482:J486),Uputstvo!$C$377:$O$426,10,FALSE))," ",VLOOKUP(ROWS($J$482:J486),Uputstvo!$C$377:$O$426,10,FALSE))</f>
        <v xml:space="preserve"> </v>
      </c>
      <c r="K486" s="291" t="str">
        <f ca="1">IF(ISNA(VLOOKUP(ROWS($K$482:K486),Uputstvo!$C$377:$O$426,11,FALSE))," ",VLOOKUP(ROWS($K$482:K486),Uputstvo!$C$377:$O$426,11,FALSE))</f>
        <v xml:space="preserve"> </v>
      </c>
      <c r="L486" s="290" t="str">
        <f ca="1">IF(ISNA(VLOOKUP(ROWS($L$482:L486),Uputstvo!$C$377:$O$426,12,FALSE))," ",VLOOKUP(ROWS($L$482:L486),Uputstvo!$C$377:$O$426,12,FALSE))</f>
        <v xml:space="preserve"> </v>
      </c>
      <c r="M486" s="291" t="str">
        <f ca="1">IF(ISNA(VLOOKUP(ROWS($M$482:M486),Uputstvo!$C$377:$O$426,13,FALSE))," ",VLOOKUP(ROWS($M$482:M486),Uputstvo!$C$377:$O$426,13,FALSE))</f>
        <v xml:space="preserve"> </v>
      </c>
      <c r="N486" s="290">
        <f t="shared" ca="1" si="28"/>
        <v>0</v>
      </c>
      <c r="O486" s="291">
        <f t="shared" ca="1" si="29"/>
        <v>0</v>
      </c>
      <c r="P486" s="12"/>
      <c r="Q486" s="12"/>
      <c r="R486" s="39"/>
      <c r="S486" s="38"/>
      <c r="T486" s="12"/>
      <c r="U486" s="12"/>
      <c r="V486" s="37"/>
      <c r="W486" s="37"/>
      <c r="X486" s="342"/>
      <c r="Y486" s="236">
        <f t="shared" ca="1" si="30"/>
        <v>0</v>
      </c>
      <c r="Z486" s="7"/>
      <c r="AA486" s="7"/>
      <c r="AB486" s="7"/>
      <c r="AC486" s="7"/>
      <c r="AD486" s="7"/>
      <c r="AE486" s="7"/>
      <c r="AF486" s="7"/>
      <c r="AG486" s="7"/>
    </row>
    <row r="487" spans="1:33" ht="36" hidden="1" customHeight="1">
      <c r="A487" s="294">
        <v>6</v>
      </c>
      <c r="B487" s="488" t="str">
        <f ca="1">IF(ISNA(VLOOKUP(ROWS($B$482:B487),Uputstvo!$C$377:$E$426,3,FALSE))," ",VLOOKUP(ROWS($B$482:B487),Uputstvo!$C$377:$E$426,3,FALSE))</f>
        <v xml:space="preserve"> </v>
      </c>
      <c r="C487" s="489"/>
      <c r="D487" s="290" t="str">
        <f ca="1">IF(ISNA(VLOOKUP(ROWS($D$482:D487),Uputstvo!$C$377:$O$426,4,FALSE))," ",VLOOKUP(ROWS($D$482:D487),Uputstvo!$C$377:$O$426,4,FALSE))</f>
        <v xml:space="preserve"> </v>
      </c>
      <c r="E487" s="291" t="str">
        <f ca="1">IF(ISNA(VLOOKUP(ROWS($E$482:E487),Uputstvo!$C$377:$O$426,5,FALSE))," ",VLOOKUP(ROWS($E$482:E487),Uputstvo!$C$377:$O$426,5,FALSE))</f>
        <v xml:space="preserve"> </v>
      </c>
      <c r="F487" s="290" t="str">
        <f ca="1">IF(ISNA(VLOOKUP(ROWS($F$482:F487),Uputstvo!$C$377:$O$426,6,FALSE))," ",VLOOKUP(ROWS($F$482:F487),Uputstvo!$C$377:$O$426,6,FALSE))</f>
        <v xml:space="preserve"> </v>
      </c>
      <c r="G487" s="291" t="str">
        <f ca="1">IF(ISNA(VLOOKUP(ROWS($G$482:G487),Uputstvo!$C$377:$O$426,7,FALSE))," ",VLOOKUP(ROWS($G$482:G487),Uputstvo!$C$377:$O$426,7,FALSE))</f>
        <v xml:space="preserve"> </v>
      </c>
      <c r="H487" s="292" t="str">
        <f ca="1">IF(ISNA(VLOOKUP(ROWS($H$482:H487),Uputstvo!$C$377:$O$426,8,FALSE))," ",VLOOKUP(ROWS($H$482:H487),Uputstvo!$C$377:$O$426,8,FALSE))</f>
        <v xml:space="preserve"> </v>
      </c>
      <c r="I487" s="293" t="str">
        <f ca="1">IF(ISNA(VLOOKUP(ROWS($I$482:I487),Uputstvo!$C$377:$O$426,9,FALSE))," ",VLOOKUP(ROWS($I$482:I487),Uputstvo!$C$377:$O$426,9,FALSE))</f>
        <v xml:space="preserve"> </v>
      </c>
      <c r="J487" s="290" t="str">
        <f ca="1">IF(ISNA(VLOOKUP(ROWS($J$482:J487),Uputstvo!$C$377:$O$426,10,FALSE))," ",VLOOKUP(ROWS($J$482:J487),Uputstvo!$C$377:$O$426,10,FALSE))</f>
        <v xml:space="preserve"> </v>
      </c>
      <c r="K487" s="291" t="str">
        <f ca="1">IF(ISNA(VLOOKUP(ROWS($K$482:K487),Uputstvo!$C$377:$O$426,11,FALSE))," ",VLOOKUP(ROWS($K$482:K487),Uputstvo!$C$377:$O$426,11,FALSE))</f>
        <v xml:space="preserve"> </v>
      </c>
      <c r="L487" s="290" t="str">
        <f ca="1">IF(ISNA(VLOOKUP(ROWS($L$482:L487),Uputstvo!$C$377:$O$426,12,FALSE))," ",VLOOKUP(ROWS($L$482:L487),Uputstvo!$C$377:$O$426,12,FALSE))</f>
        <v xml:space="preserve"> </v>
      </c>
      <c r="M487" s="291" t="str">
        <f ca="1">IF(ISNA(VLOOKUP(ROWS($M$482:M487),Uputstvo!$C$377:$O$426,13,FALSE))," ",VLOOKUP(ROWS($M$482:M487),Uputstvo!$C$377:$O$426,13,FALSE))</f>
        <v xml:space="preserve"> </v>
      </c>
      <c r="N487" s="290">
        <f t="shared" ca="1" si="28"/>
        <v>0</v>
      </c>
      <c r="O487" s="291">
        <f t="shared" ca="1" si="29"/>
        <v>0</v>
      </c>
      <c r="P487" s="12"/>
      <c r="Q487" s="12"/>
      <c r="R487" s="39"/>
      <c r="S487" s="38"/>
      <c r="T487" s="12"/>
      <c r="U487" s="12"/>
      <c r="V487" s="37"/>
      <c r="W487" s="37"/>
      <c r="X487" s="342"/>
      <c r="Y487" s="236">
        <f t="shared" ca="1" si="30"/>
        <v>0</v>
      </c>
      <c r="Z487" s="7"/>
      <c r="AA487" s="7"/>
      <c r="AB487" s="7"/>
      <c r="AC487" s="7"/>
      <c r="AD487" s="7"/>
      <c r="AE487" s="7"/>
      <c r="AF487" s="7"/>
      <c r="AG487" s="7"/>
    </row>
    <row r="488" spans="1:33" ht="36" hidden="1" customHeight="1">
      <c r="A488" s="294">
        <v>7</v>
      </c>
      <c r="B488" s="488" t="str">
        <f ca="1">IF(ISNA(VLOOKUP(ROWS($B$482:B488),Uputstvo!$C$377:$E$426,3,FALSE))," ",VLOOKUP(ROWS($B$482:B488),Uputstvo!$C$377:$E$426,3,FALSE))</f>
        <v xml:space="preserve"> </v>
      </c>
      <c r="C488" s="489"/>
      <c r="D488" s="290" t="str">
        <f ca="1">IF(ISNA(VLOOKUP(ROWS($D$482:D488),Uputstvo!$C$377:$O$426,4,FALSE))," ",VLOOKUP(ROWS($D$482:D488),Uputstvo!$C$377:$O$426,4,FALSE))</f>
        <v xml:space="preserve"> </v>
      </c>
      <c r="E488" s="291" t="str">
        <f ca="1">IF(ISNA(VLOOKUP(ROWS($E$482:E488),Uputstvo!$C$377:$O$426,5,FALSE))," ",VLOOKUP(ROWS($E$482:E488),Uputstvo!$C$377:$O$426,5,FALSE))</f>
        <v xml:space="preserve"> </v>
      </c>
      <c r="F488" s="290" t="str">
        <f ca="1">IF(ISNA(VLOOKUP(ROWS($F$482:F488),Uputstvo!$C$377:$O$426,6,FALSE))," ",VLOOKUP(ROWS($F$482:F488),Uputstvo!$C$377:$O$426,6,FALSE))</f>
        <v xml:space="preserve"> </v>
      </c>
      <c r="G488" s="291" t="str">
        <f ca="1">IF(ISNA(VLOOKUP(ROWS($G$482:G488),Uputstvo!$C$377:$O$426,7,FALSE))," ",VLOOKUP(ROWS($G$482:G488),Uputstvo!$C$377:$O$426,7,FALSE))</f>
        <v xml:space="preserve"> </v>
      </c>
      <c r="H488" s="292" t="str">
        <f ca="1">IF(ISNA(VLOOKUP(ROWS($H$482:H488),Uputstvo!$C$377:$O$426,8,FALSE))," ",VLOOKUP(ROWS($H$482:H488),Uputstvo!$C$377:$O$426,8,FALSE))</f>
        <v xml:space="preserve"> </v>
      </c>
      <c r="I488" s="293" t="str">
        <f ca="1">IF(ISNA(VLOOKUP(ROWS($I$482:I488),Uputstvo!$C$377:$O$426,9,FALSE))," ",VLOOKUP(ROWS($I$482:I488),Uputstvo!$C$377:$O$426,9,FALSE))</f>
        <v xml:space="preserve"> </v>
      </c>
      <c r="J488" s="290" t="str">
        <f ca="1">IF(ISNA(VLOOKUP(ROWS($J$482:J488),Uputstvo!$C$377:$O$426,10,FALSE))," ",VLOOKUP(ROWS($J$482:J488),Uputstvo!$C$377:$O$426,10,FALSE))</f>
        <v xml:space="preserve"> </v>
      </c>
      <c r="K488" s="291" t="str">
        <f ca="1">IF(ISNA(VLOOKUP(ROWS($K$482:K488),Uputstvo!$C$377:$O$426,11,FALSE))," ",VLOOKUP(ROWS($K$482:K488),Uputstvo!$C$377:$O$426,11,FALSE))</f>
        <v xml:space="preserve"> </v>
      </c>
      <c r="L488" s="290" t="str">
        <f ca="1">IF(ISNA(VLOOKUP(ROWS($L$482:L488),Uputstvo!$C$377:$O$426,12,FALSE))," ",VLOOKUP(ROWS($L$482:L488),Uputstvo!$C$377:$O$426,12,FALSE))</f>
        <v xml:space="preserve"> </v>
      </c>
      <c r="M488" s="291" t="str">
        <f ca="1">IF(ISNA(VLOOKUP(ROWS($M$482:M488),Uputstvo!$C$377:$O$426,13,FALSE))," ",VLOOKUP(ROWS($M$482:M488),Uputstvo!$C$377:$O$426,13,FALSE))</f>
        <v xml:space="preserve"> </v>
      </c>
      <c r="N488" s="290">
        <f t="shared" ca="1" si="28"/>
        <v>0</v>
      </c>
      <c r="O488" s="291">
        <f t="shared" ca="1" si="29"/>
        <v>0</v>
      </c>
      <c r="P488" s="12"/>
      <c r="Q488" s="12"/>
      <c r="R488" s="39"/>
      <c r="S488" s="38"/>
      <c r="T488" s="12"/>
      <c r="U488" s="12"/>
      <c r="V488" s="37"/>
      <c r="W488" s="37"/>
      <c r="X488" s="342"/>
      <c r="Y488" s="236">
        <f t="shared" ca="1" si="30"/>
        <v>0</v>
      </c>
      <c r="Z488" s="7"/>
      <c r="AA488" s="7"/>
      <c r="AB488" s="7"/>
      <c r="AC488" s="7"/>
      <c r="AD488" s="7"/>
      <c r="AE488" s="7"/>
      <c r="AF488" s="7"/>
      <c r="AG488" s="7"/>
    </row>
    <row r="489" spans="1:33" ht="40.5" hidden="1" customHeight="1" thickBot="1">
      <c r="A489" s="294">
        <v>8</v>
      </c>
      <c r="B489" s="488" t="str">
        <f ca="1">IF(ISNA(VLOOKUP(ROWS($B$482:B489),Uputstvo!$C$377:$E$426,3,FALSE))," ",VLOOKUP(ROWS($B$482:B489),Uputstvo!$C$377:$E$426,3,FALSE))</f>
        <v xml:space="preserve"> </v>
      </c>
      <c r="C489" s="489"/>
      <c r="D489" s="290" t="str">
        <f ca="1">IF(ISNA(VLOOKUP(ROWS($D$482:D489),Uputstvo!$C$377:$O$426,4,FALSE))," ",VLOOKUP(ROWS($D$482:D489),Uputstvo!$C$377:$O$426,4,FALSE))</f>
        <v xml:space="preserve"> </v>
      </c>
      <c r="E489" s="291" t="str">
        <f ca="1">IF(ISNA(VLOOKUP(ROWS($E$482:E489),Uputstvo!$C$377:$O$426,5,FALSE))," ",VLOOKUP(ROWS($E$482:E489),Uputstvo!$C$377:$O$426,5,FALSE))</f>
        <v xml:space="preserve"> </v>
      </c>
      <c r="F489" s="290" t="str">
        <f ca="1">IF(ISNA(VLOOKUP(ROWS($F$482:F489),Uputstvo!$C$377:$O$426,6,FALSE))," ",VLOOKUP(ROWS($F$482:F489),Uputstvo!$C$377:$O$426,6,FALSE))</f>
        <v xml:space="preserve"> </v>
      </c>
      <c r="G489" s="291" t="str">
        <f ca="1">IF(ISNA(VLOOKUP(ROWS($G$482:G489),Uputstvo!$C$377:$O$426,7,FALSE))," ",VLOOKUP(ROWS($G$482:G489),Uputstvo!$C$377:$O$426,7,FALSE))</f>
        <v xml:space="preserve"> </v>
      </c>
      <c r="H489" s="292" t="str">
        <f ca="1">IF(ISNA(VLOOKUP(ROWS($H$482:H489),Uputstvo!$C$377:$O$426,8,FALSE))," ",VLOOKUP(ROWS($H$482:H489),Uputstvo!$C$377:$O$426,8,FALSE))</f>
        <v xml:space="preserve"> </v>
      </c>
      <c r="I489" s="293" t="str">
        <f ca="1">IF(ISNA(VLOOKUP(ROWS($I$482:I489),Uputstvo!$C$377:$O$426,9,FALSE))," ",VLOOKUP(ROWS($I$482:I489),Uputstvo!$C$377:$O$426,9,FALSE))</f>
        <v xml:space="preserve"> </v>
      </c>
      <c r="J489" s="290" t="str">
        <f ca="1">IF(ISNA(VLOOKUP(ROWS($J$482:J489),Uputstvo!$C$377:$O$426,10,FALSE))," ",VLOOKUP(ROWS($J$482:J489),Uputstvo!$C$377:$O$426,10,FALSE))</f>
        <v xml:space="preserve"> </v>
      </c>
      <c r="K489" s="291" t="str">
        <f ca="1">IF(ISNA(VLOOKUP(ROWS($K$482:K489),Uputstvo!$C$377:$O$426,11,FALSE))," ",VLOOKUP(ROWS($K$482:K489),Uputstvo!$C$377:$O$426,11,FALSE))</f>
        <v xml:space="preserve"> </v>
      </c>
      <c r="L489" s="290" t="str">
        <f ca="1">IF(ISNA(VLOOKUP(ROWS($L$482:L489),Uputstvo!$C$377:$O$426,12,FALSE))," ",VLOOKUP(ROWS($L$482:L489),Uputstvo!$C$377:$O$426,12,FALSE))</f>
        <v xml:space="preserve"> </v>
      </c>
      <c r="M489" s="291" t="str">
        <f ca="1">IF(ISNA(VLOOKUP(ROWS($M$482:M489),Uputstvo!$C$377:$O$426,13,FALSE))," ",VLOOKUP(ROWS($M$482:M489),Uputstvo!$C$377:$O$426,13,FALSE))</f>
        <v xml:space="preserve"> </v>
      </c>
      <c r="N489" s="290">
        <f t="shared" ca="1" si="28"/>
        <v>0</v>
      </c>
      <c r="O489" s="291">
        <f t="shared" ca="1" si="29"/>
        <v>0</v>
      </c>
      <c r="P489" s="12"/>
      <c r="Q489" s="12"/>
      <c r="R489" s="39"/>
      <c r="S489" s="38"/>
      <c r="T489" s="12"/>
      <c r="U489" s="12"/>
      <c r="V489" s="37"/>
      <c r="W489" s="37"/>
      <c r="X489" s="342"/>
      <c r="Y489" s="236">
        <f t="shared" ca="1" si="30"/>
        <v>0</v>
      </c>
      <c r="Z489" s="7"/>
      <c r="AA489" s="7"/>
      <c r="AB489" s="7"/>
      <c r="AC489" s="7"/>
      <c r="AD489" s="7"/>
      <c r="AE489" s="7"/>
      <c r="AF489" s="7"/>
      <c r="AG489" s="7"/>
    </row>
    <row r="490" spans="1:33" ht="28.5" hidden="1" customHeight="1">
      <c r="A490" s="294">
        <v>9</v>
      </c>
      <c r="B490" s="488" t="str">
        <f ca="1">IF(ISNA(VLOOKUP(ROWS($B$482:B490),Uputstvo!$C$377:$E$426,3,FALSE))," ",VLOOKUP(ROWS($B$482:B490),Uputstvo!$C$377:$E$426,3,FALSE))</f>
        <v xml:space="preserve"> </v>
      </c>
      <c r="C490" s="489"/>
      <c r="D490" s="290" t="str">
        <f ca="1">IF(ISNA(VLOOKUP(ROWS($D$482:D490),Uputstvo!$C$377:$O$426,4,FALSE))," ",VLOOKUP(ROWS($D$482:D490),Uputstvo!$C$377:$O$426,4,FALSE))</f>
        <v xml:space="preserve"> </v>
      </c>
      <c r="E490" s="291" t="str">
        <f ca="1">IF(ISNA(VLOOKUP(ROWS($E$482:E490),Uputstvo!$C$377:$O$426,5,FALSE))," ",VLOOKUP(ROWS($E$482:E490),Uputstvo!$C$377:$O$426,5,FALSE))</f>
        <v xml:space="preserve"> </v>
      </c>
      <c r="F490" s="290" t="str">
        <f ca="1">IF(ISNA(VLOOKUP(ROWS($F$482:F490),Uputstvo!$C$377:$O$426,6,FALSE))," ",VLOOKUP(ROWS($F$482:F490),Uputstvo!$C$377:$O$426,6,FALSE))</f>
        <v xml:space="preserve"> </v>
      </c>
      <c r="G490" s="291" t="str">
        <f ca="1">IF(ISNA(VLOOKUP(ROWS($G$482:G490),Uputstvo!$C$377:$O$426,7,FALSE))," ",VLOOKUP(ROWS($G$482:G490),Uputstvo!$C$377:$O$426,7,FALSE))</f>
        <v xml:space="preserve"> </v>
      </c>
      <c r="H490" s="292" t="str">
        <f ca="1">IF(ISNA(VLOOKUP(ROWS($H$482:H490),Uputstvo!$C$377:$O$426,8,FALSE))," ",VLOOKUP(ROWS($H$482:H490),Uputstvo!$C$377:$O$426,8,FALSE))</f>
        <v xml:space="preserve"> </v>
      </c>
      <c r="I490" s="293" t="str">
        <f ca="1">IF(ISNA(VLOOKUP(ROWS($I$482:I490),Uputstvo!$C$377:$O$426,9,FALSE))," ",VLOOKUP(ROWS($I$482:I490),Uputstvo!$C$377:$O$426,9,FALSE))</f>
        <v xml:space="preserve"> </v>
      </c>
      <c r="J490" s="290" t="str">
        <f ca="1">IF(ISNA(VLOOKUP(ROWS($J$482:J490),Uputstvo!$C$377:$O$426,10,FALSE))," ",VLOOKUP(ROWS($J$482:J490),Uputstvo!$C$377:$O$426,10,FALSE))</f>
        <v xml:space="preserve"> </v>
      </c>
      <c r="K490" s="291" t="str">
        <f ca="1">IF(ISNA(VLOOKUP(ROWS($K$482:K490),Uputstvo!$C$377:$O$426,11,FALSE))," ",VLOOKUP(ROWS($K$482:K490),Uputstvo!$C$377:$O$426,11,FALSE))</f>
        <v xml:space="preserve"> </v>
      </c>
      <c r="L490" s="290" t="str">
        <f ca="1">IF(ISNA(VLOOKUP(ROWS($L$482:L490),Uputstvo!$C$377:$O$426,12,FALSE))," ",VLOOKUP(ROWS($L$482:L490),Uputstvo!$C$377:$O$426,12,FALSE))</f>
        <v xml:space="preserve"> </v>
      </c>
      <c r="M490" s="291" t="str">
        <f ca="1">IF(ISNA(VLOOKUP(ROWS($M$482:M490),Uputstvo!$C$377:$O$426,13,FALSE))," ",VLOOKUP(ROWS($M$482:M490),Uputstvo!$C$377:$O$426,13,FALSE))</f>
        <v xml:space="preserve"> </v>
      </c>
      <c r="N490" s="290">
        <f t="shared" ca="1" si="28"/>
        <v>0</v>
      </c>
      <c r="O490" s="291">
        <f t="shared" ca="1" si="29"/>
        <v>0</v>
      </c>
      <c r="P490" s="12"/>
      <c r="Q490" s="12"/>
      <c r="R490" s="39"/>
      <c r="S490" s="38"/>
      <c r="T490" s="12"/>
      <c r="U490" s="12"/>
      <c r="V490" s="37"/>
      <c r="W490" s="37"/>
      <c r="X490" s="342"/>
      <c r="Y490" s="236">
        <f t="shared" ca="1" si="30"/>
        <v>0</v>
      </c>
      <c r="Z490" s="7"/>
      <c r="AA490" s="7"/>
      <c r="AB490" s="7"/>
      <c r="AC490" s="7"/>
      <c r="AD490" s="7"/>
      <c r="AE490" s="7"/>
      <c r="AF490" s="7"/>
      <c r="AG490" s="7"/>
    </row>
    <row r="491" spans="1:33" ht="28.5" hidden="1" customHeight="1">
      <c r="A491" s="294">
        <v>10</v>
      </c>
      <c r="B491" s="488" t="str">
        <f ca="1">IF(ISNA(VLOOKUP(ROWS($B$482:B491),Uputstvo!$C$377:$E$426,3,FALSE))," ",VLOOKUP(ROWS($B$482:B491),Uputstvo!$C$377:$E$426,3,FALSE))</f>
        <v xml:space="preserve"> </v>
      </c>
      <c r="C491" s="489"/>
      <c r="D491" s="290" t="str">
        <f ca="1">IF(ISNA(VLOOKUP(ROWS($D$482:D491),Uputstvo!$C$377:$O$426,4,FALSE))," ",VLOOKUP(ROWS($D$482:D491),Uputstvo!$C$377:$O$426,4,FALSE))</f>
        <v xml:space="preserve"> </v>
      </c>
      <c r="E491" s="291" t="str">
        <f ca="1">IF(ISNA(VLOOKUP(ROWS($E$482:E491),Uputstvo!$C$377:$O$426,5,FALSE))," ",VLOOKUP(ROWS($E$482:E491),Uputstvo!$C$377:$O$426,5,FALSE))</f>
        <v xml:space="preserve"> </v>
      </c>
      <c r="F491" s="290" t="str">
        <f ca="1">IF(ISNA(VLOOKUP(ROWS($F$482:F491),Uputstvo!$C$377:$O$426,6,FALSE))," ",VLOOKUP(ROWS($F$482:F491),Uputstvo!$C$377:$O$426,6,FALSE))</f>
        <v xml:space="preserve"> </v>
      </c>
      <c r="G491" s="291" t="str">
        <f ca="1">IF(ISNA(VLOOKUP(ROWS($G$482:G491),Uputstvo!$C$377:$O$426,7,FALSE))," ",VLOOKUP(ROWS($G$482:G491),Uputstvo!$C$377:$O$426,7,FALSE))</f>
        <v xml:space="preserve"> </v>
      </c>
      <c r="H491" s="292" t="str">
        <f ca="1">IF(ISNA(VLOOKUP(ROWS($H$482:H491),Uputstvo!$C$377:$O$426,8,FALSE))," ",VLOOKUP(ROWS($H$482:H491),Uputstvo!$C$377:$O$426,8,FALSE))</f>
        <v xml:space="preserve"> </v>
      </c>
      <c r="I491" s="293" t="str">
        <f ca="1">IF(ISNA(VLOOKUP(ROWS($I$482:I491),Uputstvo!$C$377:$O$426,9,FALSE))," ",VLOOKUP(ROWS($I$482:I491),Uputstvo!$C$377:$O$426,9,FALSE))</f>
        <v xml:space="preserve"> </v>
      </c>
      <c r="J491" s="290" t="str">
        <f ca="1">IF(ISNA(VLOOKUP(ROWS($J$482:J491),Uputstvo!$C$377:$O$426,10,FALSE))," ",VLOOKUP(ROWS($J$482:J491),Uputstvo!$C$377:$O$426,10,FALSE))</f>
        <v xml:space="preserve"> </v>
      </c>
      <c r="K491" s="291" t="str">
        <f ca="1">IF(ISNA(VLOOKUP(ROWS($K$482:K491),Uputstvo!$C$377:$O$426,11,FALSE))," ",VLOOKUP(ROWS($K$482:K491),Uputstvo!$C$377:$O$426,11,FALSE))</f>
        <v xml:space="preserve"> </v>
      </c>
      <c r="L491" s="290" t="str">
        <f ca="1">IF(ISNA(VLOOKUP(ROWS($L$482:L491),Uputstvo!$C$377:$O$426,12,FALSE))," ",VLOOKUP(ROWS($L$482:L491),Uputstvo!$C$377:$O$426,12,FALSE))</f>
        <v xml:space="preserve"> </v>
      </c>
      <c r="M491" s="291" t="str">
        <f ca="1">IF(ISNA(VLOOKUP(ROWS($M$482:M491),Uputstvo!$C$377:$O$426,13,FALSE))," ",VLOOKUP(ROWS($M$482:M491),Uputstvo!$C$377:$O$426,13,FALSE))</f>
        <v xml:space="preserve"> </v>
      </c>
      <c r="N491" s="290">
        <f t="shared" ca="1" si="28"/>
        <v>0</v>
      </c>
      <c r="O491" s="291">
        <f t="shared" ca="1" si="29"/>
        <v>0</v>
      </c>
      <c r="P491" s="12"/>
      <c r="Q491" s="12"/>
      <c r="R491" s="39"/>
      <c r="S491" s="38"/>
      <c r="T491" s="12"/>
      <c r="U491" s="12"/>
      <c r="V491" s="37"/>
      <c r="W491" s="37"/>
      <c r="X491" s="342"/>
      <c r="Y491" s="236">
        <f t="shared" ca="1" si="30"/>
        <v>0</v>
      </c>
      <c r="Z491" s="7"/>
      <c r="AA491" s="7"/>
      <c r="AB491" s="7"/>
      <c r="AC491" s="7"/>
      <c r="AD491" s="7"/>
      <c r="AE491" s="7"/>
      <c r="AF491" s="7"/>
      <c r="AG491" s="7"/>
    </row>
    <row r="492" spans="1:33" ht="28.5" hidden="1" customHeight="1">
      <c r="A492" s="294">
        <v>11</v>
      </c>
      <c r="B492" s="488" t="str">
        <f ca="1">IF(ISNA(VLOOKUP(ROWS($B$482:B492),Uputstvo!$C$377:$E$426,3,FALSE))," ",VLOOKUP(ROWS($B$482:B492),Uputstvo!$C$377:$E$426,3,FALSE))</f>
        <v xml:space="preserve"> </v>
      </c>
      <c r="C492" s="489"/>
      <c r="D492" s="290" t="str">
        <f ca="1">IF(ISNA(VLOOKUP(ROWS($D$482:D492),Uputstvo!$C$377:$O$426,4,FALSE))," ",VLOOKUP(ROWS($D$482:D492),Uputstvo!$C$377:$O$426,4,FALSE))</f>
        <v xml:space="preserve"> </v>
      </c>
      <c r="E492" s="291" t="str">
        <f ca="1">IF(ISNA(VLOOKUP(ROWS($E$482:E492),Uputstvo!$C$377:$O$426,5,FALSE))," ",VLOOKUP(ROWS($E$482:E492),Uputstvo!$C$377:$O$426,5,FALSE))</f>
        <v xml:space="preserve"> </v>
      </c>
      <c r="F492" s="290" t="str">
        <f ca="1">IF(ISNA(VLOOKUP(ROWS($F$482:F492),Uputstvo!$C$377:$O$426,6,FALSE))," ",VLOOKUP(ROWS($F$482:F492),Uputstvo!$C$377:$O$426,6,FALSE))</f>
        <v xml:space="preserve"> </v>
      </c>
      <c r="G492" s="291" t="str">
        <f ca="1">IF(ISNA(VLOOKUP(ROWS($G$482:G492),Uputstvo!$C$377:$O$426,7,FALSE))," ",VLOOKUP(ROWS($G$482:G492),Uputstvo!$C$377:$O$426,7,FALSE))</f>
        <v xml:space="preserve"> </v>
      </c>
      <c r="H492" s="292" t="str">
        <f ca="1">IF(ISNA(VLOOKUP(ROWS($H$482:H492),Uputstvo!$C$377:$O$426,8,FALSE))," ",VLOOKUP(ROWS($H$482:H492),Uputstvo!$C$377:$O$426,8,FALSE))</f>
        <v xml:space="preserve"> </v>
      </c>
      <c r="I492" s="293" t="str">
        <f ca="1">IF(ISNA(VLOOKUP(ROWS($I$482:I492),Uputstvo!$C$377:$O$426,9,FALSE))," ",VLOOKUP(ROWS($I$482:I492),Uputstvo!$C$377:$O$426,9,FALSE))</f>
        <v xml:space="preserve"> </v>
      </c>
      <c r="J492" s="290" t="str">
        <f ca="1">IF(ISNA(VLOOKUP(ROWS($J$482:J492),Uputstvo!$C$377:$O$426,10,FALSE))," ",VLOOKUP(ROWS($J$482:J492),Uputstvo!$C$377:$O$426,10,FALSE))</f>
        <v xml:space="preserve"> </v>
      </c>
      <c r="K492" s="291" t="str">
        <f ca="1">IF(ISNA(VLOOKUP(ROWS($K$482:K492),Uputstvo!$C$377:$O$426,11,FALSE))," ",VLOOKUP(ROWS($K$482:K492),Uputstvo!$C$377:$O$426,11,FALSE))</f>
        <v xml:space="preserve"> </v>
      </c>
      <c r="L492" s="290" t="str">
        <f ca="1">IF(ISNA(VLOOKUP(ROWS($L$482:L492),Uputstvo!$C$377:$O$426,12,FALSE))," ",VLOOKUP(ROWS($L$482:L492),Uputstvo!$C$377:$O$426,12,FALSE))</f>
        <v xml:space="preserve"> </v>
      </c>
      <c r="M492" s="291" t="str">
        <f ca="1">IF(ISNA(VLOOKUP(ROWS($M$482:M492),Uputstvo!$C$377:$O$426,13,FALSE))," ",VLOOKUP(ROWS($M$482:M492),Uputstvo!$C$377:$O$426,13,FALSE))</f>
        <v xml:space="preserve"> </v>
      </c>
      <c r="N492" s="290">
        <f t="shared" ca="1" si="28"/>
        <v>0</v>
      </c>
      <c r="O492" s="291">
        <f t="shared" ca="1" si="29"/>
        <v>0</v>
      </c>
      <c r="P492" s="12"/>
      <c r="Q492" s="12"/>
      <c r="R492" s="39"/>
      <c r="S492" s="38"/>
      <c r="T492" s="12"/>
      <c r="U492" s="12"/>
      <c r="V492" s="37"/>
      <c r="W492" s="37"/>
      <c r="X492" s="342"/>
      <c r="Y492" s="236">
        <f t="shared" ca="1" si="30"/>
        <v>0</v>
      </c>
      <c r="Z492" s="7"/>
      <c r="AA492" s="7"/>
      <c r="AB492" s="7"/>
      <c r="AC492" s="7"/>
      <c r="AD492" s="7"/>
      <c r="AE492" s="7"/>
      <c r="AF492" s="7"/>
      <c r="AG492" s="7"/>
    </row>
    <row r="493" spans="1:33" ht="28.5" hidden="1" customHeight="1">
      <c r="A493" s="294">
        <v>12</v>
      </c>
      <c r="B493" s="488" t="str">
        <f ca="1">IF(ISNA(VLOOKUP(ROWS($B$482:B493),Uputstvo!$C$377:$E$426,3,FALSE))," ",VLOOKUP(ROWS($B$482:B493),Uputstvo!$C$377:$E$426,3,FALSE))</f>
        <v xml:space="preserve"> </v>
      </c>
      <c r="C493" s="489"/>
      <c r="D493" s="290" t="str">
        <f ca="1">IF(ISNA(VLOOKUP(ROWS($D$482:D493),Uputstvo!$C$377:$O$426,4,FALSE))," ",VLOOKUP(ROWS($D$482:D493),Uputstvo!$C$377:$O$426,4,FALSE))</f>
        <v xml:space="preserve"> </v>
      </c>
      <c r="E493" s="291" t="str">
        <f ca="1">IF(ISNA(VLOOKUP(ROWS($E$482:E493),Uputstvo!$C$377:$O$426,5,FALSE))," ",VLOOKUP(ROWS($E$482:E493),Uputstvo!$C$377:$O$426,5,FALSE))</f>
        <v xml:space="preserve"> </v>
      </c>
      <c r="F493" s="290" t="str">
        <f ca="1">IF(ISNA(VLOOKUP(ROWS($F$482:F493),Uputstvo!$C$377:$O$426,6,FALSE))," ",VLOOKUP(ROWS($F$482:F493),Uputstvo!$C$377:$O$426,6,FALSE))</f>
        <v xml:space="preserve"> </v>
      </c>
      <c r="G493" s="291" t="str">
        <f ca="1">IF(ISNA(VLOOKUP(ROWS($G$482:G493),Uputstvo!$C$377:$O$426,7,FALSE))," ",VLOOKUP(ROWS($G$482:G493),Uputstvo!$C$377:$O$426,7,FALSE))</f>
        <v xml:space="preserve"> </v>
      </c>
      <c r="H493" s="292" t="str">
        <f ca="1">IF(ISNA(VLOOKUP(ROWS($H$482:H493),Uputstvo!$C$377:$O$426,8,FALSE))," ",VLOOKUP(ROWS($H$482:H493),Uputstvo!$C$377:$O$426,8,FALSE))</f>
        <v xml:space="preserve"> </v>
      </c>
      <c r="I493" s="293" t="str">
        <f ca="1">IF(ISNA(VLOOKUP(ROWS($I$482:I493),Uputstvo!$C$377:$O$426,9,FALSE))," ",VLOOKUP(ROWS($I$482:I493),Uputstvo!$C$377:$O$426,9,FALSE))</f>
        <v xml:space="preserve"> </v>
      </c>
      <c r="J493" s="290" t="str">
        <f ca="1">IF(ISNA(VLOOKUP(ROWS($J$482:J493),Uputstvo!$C$377:$O$426,10,FALSE))," ",VLOOKUP(ROWS($J$482:J493),Uputstvo!$C$377:$O$426,10,FALSE))</f>
        <v xml:space="preserve"> </v>
      </c>
      <c r="K493" s="291" t="str">
        <f ca="1">IF(ISNA(VLOOKUP(ROWS($K$482:K493),Uputstvo!$C$377:$O$426,11,FALSE))," ",VLOOKUP(ROWS($K$482:K493),Uputstvo!$C$377:$O$426,11,FALSE))</f>
        <v xml:space="preserve"> </v>
      </c>
      <c r="L493" s="290" t="str">
        <f ca="1">IF(ISNA(VLOOKUP(ROWS($L$482:L493),Uputstvo!$C$377:$O$426,12,FALSE))," ",VLOOKUP(ROWS($L$482:L493),Uputstvo!$C$377:$O$426,12,FALSE))</f>
        <v xml:space="preserve"> </v>
      </c>
      <c r="M493" s="291" t="str">
        <f ca="1">IF(ISNA(VLOOKUP(ROWS($M$482:M493),Uputstvo!$C$377:$O$426,13,FALSE))," ",VLOOKUP(ROWS($M$482:M493),Uputstvo!$C$377:$O$426,13,FALSE))</f>
        <v xml:space="preserve"> </v>
      </c>
      <c r="N493" s="290">
        <f t="shared" ca="1" si="28"/>
        <v>0</v>
      </c>
      <c r="O493" s="291">
        <f t="shared" ca="1" si="29"/>
        <v>0</v>
      </c>
      <c r="P493" s="12"/>
      <c r="Q493" s="12"/>
      <c r="R493" s="39"/>
      <c r="S493" s="38"/>
      <c r="T493" s="12"/>
      <c r="U493" s="12"/>
      <c r="V493" s="37"/>
      <c r="W493" s="37"/>
      <c r="X493" s="342"/>
      <c r="Y493" s="236">
        <f t="shared" ca="1" si="30"/>
        <v>0</v>
      </c>
      <c r="Z493" s="7"/>
      <c r="AA493" s="7"/>
      <c r="AB493" s="7"/>
      <c r="AC493" s="7"/>
      <c r="AD493" s="7"/>
      <c r="AE493" s="7"/>
      <c r="AF493" s="7"/>
      <c r="AG493" s="7"/>
    </row>
    <row r="494" spans="1:33" ht="28.5" hidden="1" customHeight="1">
      <c r="A494" s="294">
        <v>13</v>
      </c>
      <c r="B494" s="488" t="str">
        <f ca="1">IF(ISNA(VLOOKUP(ROWS($B$482:B494),Uputstvo!$C$377:$E$426,3,FALSE))," ",VLOOKUP(ROWS($B$482:B494),Uputstvo!$C$377:$E$426,3,FALSE))</f>
        <v xml:space="preserve"> </v>
      </c>
      <c r="C494" s="489"/>
      <c r="D494" s="290" t="str">
        <f ca="1">IF(ISNA(VLOOKUP(ROWS($D$482:D494),Uputstvo!$C$377:$O$426,4,FALSE))," ",VLOOKUP(ROWS($D$482:D494),Uputstvo!$C$377:$O$426,4,FALSE))</f>
        <v xml:space="preserve"> </v>
      </c>
      <c r="E494" s="291" t="str">
        <f ca="1">IF(ISNA(VLOOKUP(ROWS($E$482:E494),Uputstvo!$C$377:$O$426,5,FALSE))," ",VLOOKUP(ROWS($E$482:E494),Uputstvo!$C$377:$O$426,5,FALSE))</f>
        <v xml:space="preserve"> </v>
      </c>
      <c r="F494" s="290" t="str">
        <f ca="1">IF(ISNA(VLOOKUP(ROWS($F$482:F494),Uputstvo!$C$377:$O$426,6,FALSE))," ",VLOOKUP(ROWS($F$482:F494),Uputstvo!$C$377:$O$426,6,FALSE))</f>
        <v xml:space="preserve"> </v>
      </c>
      <c r="G494" s="291" t="str">
        <f ca="1">IF(ISNA(VLOOKUP(ROWS($G$482:G494),Uputstvo!$C$377:$O$426,7,FALSE))," ",VLOOKUP(ROWS($G$482:G494),Uputstvo!$C$377:$O$426,7,FALSE))</f>
        <v xml:space="preserve"> </v>
      </c>
      <c r="H494" s="292" t="str">
        <f ca="1">IF(ISNA(VLOOKUP(ROWS($H$482:H494),Uputstvo!$C$377:$O$426,8,FALSE))," ",VLOOKUP(ROWS($H$482:H494),Uputstvo!$C$377:$O$426,8,FALSE))</f>
        <v xml:space="preserve"> </v>
      </c>
      <c r="I494" s="293" t="str">
        <f ca="1">IF(ISNA(VLOOKUP(ROWS($I$482:I494),Uputstvo!$C$377:$O$426,9,FALSE))," ",VLOOKUP(ROWS($I$482:I494),Uputstvo!$C$377:$O$426,9,FALSE))</f>
        <v xml:space="preserve"> </v>
      </c>
      <c r="J494" s="290" t="str">
        <f ca="1">IF(ISNA(VLOOKUP(ROWS($J$482:J494),Uputstvo!$C$377:$O$426,10,FALSE))," ",VLOOKUP(ROWS($J$482:J494),Uputstvo!$C$377:$O$426,10,FALSE))</f>
        <v xml:space="preserve"> </v>
      </c>
      <c r="K494" s="291" t="str">
        <f ca="1">IF(ISNA(VLOOKUP(ROWS($K$482:K494),Uputstvo!$C$377:$O$426,11,FALSE))," ",VLOOKUP(ROWS($K$482:K494),Uputstvo!$C$377:$O$426,11,FALSE))</f>
        <v xml:space="preserve"> </v>
      </c>
      <c r="L494" s="290" t="str">
        <f ca="1">IF(ISNA(VLOOKUP(ROWS($L$482:L494),Uputstvo!$C$377:$O$426,12,FALSE))," ",VLOOKUP(ROWS($L$482:L494),Uputstvo!$C$377:$O$426,12,FALSE))</f>
        <v xml:space="preserve"> </v>
      </c>
      <c r="M494" s="291" t="str">
        <f ca="1">IF(ISNA(VLOOKUP(ROWS($M$482:M494),Uputstvo!$C$377:$O$426,13,FALSE))," ",VLOOKUP(ROWS($M$482:M494),Uputstvo!$C$377:$O$426,13,FALSE))</f>
        <v xml:space="preserve"> </v>
      </c>
      <c r="N494" s="290">
        <f t="shared" ca="1" si="28"/>
        <v>0</v>
      </c>
      <c r="O494" s="291">
        <f t="shared" ca="1" si="29"/>
        <v>0</v>
      </c>
      <c r="P494" s="12"/>
      <c r="Q494" s="12"/>
      <c r="R494" s="39"/>
      <c r="S494" s="38"/>
      <c r="T494" s="12"/>
      <c r="U494" s="12"/>
      <c r="V494" s="37"/>
      <c r="W494" s="37"/>
      <c r="X494" s="342"/>
      <c r="Y494" s="236">
        <f t="shared" ca="1" si="30"/>
        <v>0</v>
      </c>
      <c r="Z494" s="7"/>
      <c r="AA494" s="7"/>
      <c r="AB494" s="7"/>
      <c r="AC494" s="7"/>
      <c r="AD494" s="7"/>
      <c r="AE494" s="7"/>
      <c r="AF494" s="7"/>
      <c r="AG494" s="7"/>
    </row>
    <row r="495" spans="1:33" ht="28.5" hidden="1" customHeight="1">
      <c r="A495" s="294">
        <v>14</v>
      </c>
      <c r="B495" s="488" t="str">
        <f ca="1">IF(ISNA(VLOOKUP(ROWS($B$482:B495),Uputstvo!$C$377:$E$426,3,FALSE))," ",VLOOKUP(ROWS($B$482:B495),Uputstvo!$C$377:$E$426,3,FALSE))</f>
        <v xml:space="preserve"> </v>
      </c>
      <c r="C495" s="489"/>
      <c r="D495" s="290" t="str">
        <f ca="1">IF(ISNA(VLOOKUP(ROWS($D$482:D495),Uputstvo!$C$377:$O$426,4,FALSE))," ",VLOOKUP(ROWS($D$482:D495),Uputstvo!$C$377:$O$426,4,FALSE))</f>
        <v xml:space="preserve"> </v>
      </c>
      <c r="E495" s="291" t="str">
        <f ca="1">IF(ISNA(VLOOKUP(ROWS($E$482:E495),Uputstvo!$C$377:$O$426,5,FALSE))," ",VLOOKUP(ROWS($E$482:E495),Uputstvo!$C$377:$O$426,5,FALSE))</f>
        <v xml:space="preserve"> </v>
      </c>
      <c r="F495" s="290" t="str">
        <f ca="1">IF(ISNA(VLOOKUP(ROWS($F$482:F495),Uputstvo!$C$377:$O$426,6,FALSE))," ",VLOOKUP(ROWS($F$482:F495),Uputstvo!$C$377:$O$426,6,FALSE))</f>
        <v xml:space="preserve"> </v>
      </c>
      <c r="G495" s="291" t="str">
        <f ca="1">IF(ISNA(VLOOKUP(ROWS($G$482:G495),Uputstvo!$C$377:$O$426,7,FALSE))," ",VLOOKUP(ROWS($G$482:G495),Uputstvo!$C$377:$O$426,7,FALSE))</f>
        <v xml:space="preserve"> </v>
      </c>
      <c r="H495" s="292" t="str">
        <f ca="1">IF(ISNA(VLOOKUP(ROWS($H$482:H495),Uputstvo!$C$377:$O$426,8,FALSE))," ",VLOOKUP(ROWS($H$482:H495),Uputstvo!$C$377:$O$426,8,FALSE))</f>
        <v xml:space="preserve"> </v>
      </c>
      <c r="I495" s="293" t="str">
        <f ca="1">IF(ISNA(VLOOKUP(ROWS($I$482:I495),Uputstvo!$C$377:$O$426,9,FALSE))," ",VLOOKUP(ROWS($I$482:I495),Uputstvo!$C$377:$O$426,9,FALSE))</f>
        <v xml:space="preserve"> </v>
      </c>
      <c r="J495" s="290" t="str">
        <f ca="1">IF(ISNA(VLOOKUP(ROWS($J$482:J495),Uputstvo!$C$377:$O$426,10,FALSE))," ",VLOOKUP(ROWS($J$482:J495),Uputstvo!$C$377:$O$426,10,FALSE))</f>
        <v xml:space="preserve"> </v>
      </c>
      <c r="K495" s="291" t="str">
        <f ca="1">IF(ISNA(VLOOKUP(ROWS($K$482:K495),Uputstvo!$C$377:$O$426,11,FALSE))," ",VLOOKUP(ROWS($K$482:K495),Uputstvo!$C$377:$O$426,11,FALSE))</f>
        <v xml:space="preserve"> </v>
      </c>
      <c r="L495" s="290" t="str">
        <f ca="1">IF(ISNA(VLOOKUP(ROWS($L$482:L495),Uputstvo!$C$377:$O$426,12,FALSE))," ",VLOOKUP(ROWS($L$482:L495),Uputstvo!$C$377:$O$426,12,FALSE))</f>
        <v xml:space="preserve"> </v>
      </c>
      <c r="M495" s="291" t="str">
        <f ca="1">IF(ISNA(VLOOKUP(ROWS($M$482:M495),Uputstvo!$C$377:$O$426,13,FALSE))," ",VLOOKUP(ROWS($M$482:M495),Uputstvo!$C$377:$O$426,13,FALSE))</f>
        <v xml:space="preserve"> </v>
      </c>
      <c r="N495" s="290">
        <f t="shared" ca="1" si="28"/>
        <v>0</v>
      </c>
      <c r="O495" s="291">
        <f t="shared" ca="1" si="29"/>
        <v>0</v>
      </c>
      <c r="P495" s="12"/>
      <c r="Q495" s="12"/>
      <c r="R495" s="39"/>
      <c r="S495" s="38"/>
      <c r="T495" s="12"/>
      <c r="U495" s="12"/>
      <c r="V495" s="37"/>
      <c r="W495" s="37"/>
      <c r="X495" s="342"/>
      <c r="Y495" s="236">
        <f t="shared" ca="1" si="30"/>
        <v>0</v>
      </c>
      <c r="Z495" s="7"/>
      <c r="AA495" s="7"/>
      <c r="AB495" s="7"/>
      <c r="AC495" s="7"/>
      <c r="AD495" s="7"/>
      <c r="AE495" s="7"/>
      <c r="AF495" s="7"/>
      <c r="AG495" s="7"/>
    </row>
    <row r="496" spans="1:33" ht="28.5" hidden="1" customHeight="1">
      <c r="A496" s="294">
        <v>15</v>
      </c>
      <c r="B496" s="488" t="str">
        <f ca="1">IF(ISNA(VLOOKUP(ROWS($B$482:B496),Uputstvo!$C$377:$E$426,3,FALSE))," ",VLOOKUP(ROWS($B$482:B496),Uputstvo!$C$377:$E$426,3,FALSE))</f>
        <v xml:space="preserve"> </v>
      </c>
      <c r="C496" s="489"/>
      <c r="D496" s="290" t="str">
        <f ca="1">IF(ISNA(VLOOKUP(ROWS($D$482:D496),Uputstvo!$C$377:$O$426,4,FALSE))," ",VLOOKUP(ROWS($D$482:D496),Uputstvo!$C$377:$O$426,4,FALSE))</f>
        <v xml:space="preserve"> </v>
      </c>
      <c r="E496" s="291" t="str">
        <f ca="1">IF(ISNA(VLOOKUP(ROWS($E$482:E496),Uputstvo!$C$377:$O$426,5,FALSE))," ",VLOOKUP(ROWS($E$482:E496),Uputstvo!$C$377:$O$426,5,FALSE))</f>
        <v xml:space="preserve"> </v>
      </c>
      <c r="F496" s="290" t="str">
        <f ca="1">IF(ISNA(VLOOKUP(ROWS($F$482:F496),Uputstvo!$C$377:$O$426,6,FALSE))," ",VLOOKUP(ROWS($F$482:F496),Uputstvo!$C$377:$O$426,6,FALSE))</f>
        <v xml:space="preserve"> </v>
      </c>
      <c r="G496" s="291" t="str">
        <f ca="1">IF(ISNA(VLOOKUP(ROWS($G$482:G496),Uputstvo!$C$377:$O$426,7,FALSE))," ",VLOOKUP(ROWS($G$482:G496),Uputstvo!$C$377:$O$426,7,FALSE))</f>
        <v xml:space="preserve"> </v>
      </c>
      <c r="H496" s="292" t="str">
        <f ca="1">IF(ISNA(VLOOKUP(ROWS($H$482:H496),Uputstvo!$C$377:$O$426,8,FALSE))," ",VLOOKUP(ROWS($H$482:H496),Uputstvo!$C$377:$O$426,8,FALSE))</f>
        <v xml:space="preserve"> </v>
      </c>
      <c r="I496" s="293" t="str">
        <f ca="1">IF(ISNA(VLOOKUP(ROWS($I$482:I496),Uputstvo!$C$377:$O$426,9,FALSE))," ",VLOOKUP(ROWS($I$482:I496),Uputstvo!$C$377:$O$426,9,FALSE))</f>
        <v xml:space="preserve"> </v>
      </c>
      <c r="J496" s="290" t="str">
        <f ca="1">IF(ISNA(VLOOKUP(ROWS($J$482:J496),Uputstvo!$C$377:$O$426,10,FALSE))," ",VLOOKUP(ROWS($J$482:J496),Uputstvo!$C$377:$O$426,10,FALSE))</f>
        <v xml:space="preserve"> </v>
      </c>
      <c r="K496" s="291" t="str">
        <f ca="1">IF(ISNA(VLOOKUP(ROWS($K$482:K496),Uputstvo!$C$377:$O$426,11,FALSE))," ",VLOOKUP(ROWS($K$482:K496),Uputstvo!$C$377:$O$426,11,FALSE))</f>
        <v xml:space="preserve"> </v>
      </c>
      <c r="L496" s="290" t="str">
        <f ca="1">IF(ISNA(VLOOKUP(ROWS($L$482:L496),Uputstvo!$C$377:$O$426,12,FALSE))," ",VLOOKUP(ROWS($L$482:L496),Uputstvo!$C$377:$O$426,12,FALSE))</f>
        <v xml:space="preserve"> </v>
      </c>
      <c r="M496" s="291" t="str">
        <f ca="1">IF(ISNA(VLOOKUP(ROWS($M$482:M496),Uputstvo!$C$377:$O$426,13,FALSE))," ",VLOOKUP(ROWS($M$482:M496),Uputstvo!$C$377:$O$426,13,FALSE))</f>
        <v xml:space="preserve"> </v>
      </c>
      <c r="N496" s="290">
        <f t="shared" ca="1" si="28"/>
        <v>0</v>
      </c>
      <c r="O496" s="291">
        <f t="shared" ca="1" si="29"/>
        <v>0</v>
      </c>
      <c r="P496" s="12"/>
      <c r="Q496" s="12"/>
      <c r="R496" s="39"/>
      <c r="S496" s="38"/>
      <c r="T496" s="12"/>
      <c r="U496" s="12"/>
      <c r="V496" s="37"/>
      <c r="W496" s="37"/>
      <c r="X496" s="342"/>
      <c r="Y496" s="236">
        <f t="shared" ca="1" si="30"/>
        <v>0</v>
      </c>
      <c r="Z496" s="7"/>
      <c r="AA496" s="7"/>
      <c r="AB496" s="7"/>
      <c r="AC496" s="7"/>
      <c r="AD496" s="7"/>
      <c r="AE496" s="7"/>
      <c r="AF496" s="7"/>
      <c r="AG496" s="7"/>
    </row>
    <row r="497" spans="1:33" ht="28.5" hidden="1" customHeight="1">
      <c r="A497" s="294">
        <v>16</v>
      </c>
      <c r="B497" s="488" t="str">
        <f ca="1">IF(ISNA(VLOOKUP(ROWS($B$482:B497),Uputstvo!$C$377:$E$426,3,FALSE))," ",VLOOKUP(ROWS($B$482:B497),Uputstvo!$C$377:$E$426,3,FALSE))</f>
        <v xml:space="preserve"> </v>
      </c>
      <c r="C497" s="489"/>
      <c r="D497" s="290" t="str">
        <f ca="1">IF(ISNA(VLOOKUP(ROWS($D$482:D497),Uputstvo!$C$377:$O$426,4,FALSE))," ",VLOOKUP(ROWS($D$482:D497),Uputstvo!$C$377:$O$426,4,FALSE))</f>
        <v xml:space="preserve"> </v>
      </c>
      <c r="E497" s="291" t="str">
        <f ca="1">IF(ISNA(VLOOKUP(ROWS($E$482:E497),Uputstvo!$C$377:$O$426,5,FALSE))," ",VLOOKUP(ROWS($E$482:E497),Uputstvo!$C$377:$O$426,5,FALSE))</f>
        <v xml:space="preserve"> </v>
      </c>
      <c r="F497" s="290" t="str">
        <f ca="1">IF(ISNA(VLOOKUP(ROWS($F$482:F497),Uputstvo!$C$377:$O$426,6,FALSE))," ",VLOOKUP(ROWS($F$482:F497),Uputstvo!$C$377:$O$426,6,FALSE))</f>
        <v xml:space="preserve"> </v>
      </c>
      <c r="G497" s="291" t="str">
        <f ca="1">IF(ISNA(VLOOKUP(ROWS($G$482:G497),Uputstvo!$C$377:$O$426,7,FALSE))," ",VLOOKUP(ROWS($G$482:G497),Uputstvo!$C$377:$O$426,7,FALSE))</f>
        <v xml:space="preserve"> </v>
      </c>
      <c r="H497" s="292" t="str">
        <f ca="1">IF(ISNA(VLOOKUP(ROWS($H$482:H497),Uputstvo!$C$377:$O$426,8,FALSE))," ",VLOOKUP(ROWS($H$482:H497),Uputstvo!$C$377:$O$426,8,FALSE))</f>
        <v xml:space="preserve"> </v>
      </c>
      <c r="I497" s="293" t="str">
        <f ca="1">IF(ISNA(VLOOKUP(ROWS($I$482:I497),Uputstvo!$C$377:$O$426,9,FALSE))," ",VLOOKUP(ROWS($I$482:I497),Uputstvo!$C$377:$O$426,9,FALSE))</f>
        <v xml:space="preserve"> </v>
      </c>
      <c r="J497" s="290" t="str">
        <f ca="1">IF(ISNA(VLOOKUP(ROWS($J$482:J497),Uputstvo!$C$377:$O$426,10,FALSE))," ",VLOOKUP(ROWS($J$482:J497),Uputstvo!$C$377:$O$426,10,FALSE))</f>
        <v xml:space="preserve"> </v>
      </c>
      <c r="K497" s="291" t="str">
        <f ca="1">IF(ISNA(VLOOKUP(ROWS($K$482:K497),Uputstvo!$C$377:$O$426,11,FALSE))," ",VLOOKUP(ROWS($K$482:K497),Uputstvo!$C$377:$O$426,11,FALSE))</f>
        <v xml:space="preserve"> </v>
      </c>
      <c r="L497" s="290" t="str">
        <f ca="1">IF(ISNA(VLOOKUP(ROWS($L$482:L497),Uputstvo!$C$377:$O$426,12,FALSE))," ",VLOOKUP(ROWS($L$482:L497),Uputstvo!$C$377:$O$426,12,FALSE))</f>
        <v xml:space="preserve"> </v>
      </c>
      <c r="M497" s="291" t="str">
        <f ca="1">IF(ISNA(VLOOKUP(ROWS($M$482:M497),Uputstvo!$C$377:$O$426,13,FALSE))," ",VLOOKUP(ROWS($M$482:M497),Uputstvo!$C$377:$O$426,13,FALSE))</f>
        <v xml:space="preserve"> </v>
      </c>
      <c r="N497" s="290">
        <f t="shared" ca="1" si="28"/>
        <v>0</v>
      </c>
      <c r="O497" s="291">
        <f t="shared" ca="1" si="29"/>
        <v>0</v>
      </c>
      <c r="P497" s="12"/>
      <c r="Q497" s="12"/>
      <c r="R497" s="39"/>
      <c r="S497" s="38"/>
      <c r="T497" s="12"/>
      <c r="U497" s="12"/>
      <c r="V497" s="37"/>
      <c r="W497" s="37"/>
      <c r="X497" s="342"/>
      <c r="Y497" s="236">
        <f t="shared" ca="1" si="30"/>
        <v>0</v>
      </c>
      <c r="Z497" s="7"/>
      <c r="AA497" s="7"/>
      <c r="AB497" s="7"/>
      <c r="AC497" s="7"/>
      <c r="AD497" s="7"/>
      <c r="AE497" s="7"/>
      <c r="AF497" s="7"/>
      <c r="AG497" s="7"/>
    </row>
    <row r="498" spans="1:33" ht="28.5" hidden="1" customHeight="1">
      <c r="A498" s="294">
        <v>17</v>
      </c>
      <c r="B498" s="488" t="str">
        <f ca="1">IF(ISNA(VLOOKUP(ROWS($B$482:B498),Uputstvo!$C$377:$E$426,3,FALSE))," ",VLOOKUP(ROWS($B$482:B498),Uputstvo!$C$377:$E$426,3,FALSE))</f>
        <v xml:space="preserve"> </v>
      </c>
      <c r="C498" s="489"/>
      <c r="D498" s="290" t="str">
        <f ca="1">IF(ISNA(VLOOKUP(ROWS($D$482:D498),Uputstvo!$C$377:$O$426,4,FALSE))," ",VLOOKUP(ROWS($D$482:D498),Uputstvo!$C$377:$O$426,4,FALSE))</f>
        <v xml:space="preserve"> </v>
      </c>
      <c r="E498" s="291" t="str">
        <f ca="1">IF(ISNA(VLOOKUP(ROWS($E$482:E498),Uputstvo!$C$377:$O$426,5,FALSE))," ",VLOOKUP(ROWS($E$482:E498),Uputstvo!$C$377:$O$426,5,FALSE))</f>
        <v xml:space="preserve"> </v>
      </c>
      <c r="F498" s="290" t="str">
        <f ca="1">IF(ISNA(VLOOKUP(ROWS($F$482:F498),Uputstvo!$C$377:$O$426,6,FALSE))," ",VLOOKUP(ROWS($F$482:F498),Uputstvo!$C$377:$O$426,6,FALSE))</f>
        <v xml:space="preserve"> </v>
      </c>
      <c r="G498" s="291" t="str">
        <f ca="1">IF(ISNA(VLOOKUP(ROWS($G$482:G498),Uputstvo!$C$377:$O$426,7,FALSE))," ",VLOOKUP(ROWS($G$482:G498),Uputstvo!$C$377:$O$426,7,FALSE))</f>
        <v xml:space="preserve"> </v>
      </c>
      <c r="H498" s="292" t="str">
        <f ca="1">IF(ISNA(VLOOKUP(ROWS($H$482:H498),Uputstvo!$C$377:$O$426,8,FALSE))," ",VLOOKUP(ROWS($H$482:H498),Uputstvo!$C$377:$O$426,8,FALSE))</f>
        <v xml:space="preserve"> </v>
      </c>
      <c r="I498" s="293" t="str">
        <f ca="1">IF(ISNA(VLOOKUP(ROWS($I$482:I498),Uputstvo!$C$377:$O$426,9,FALSE))," ",VLOOKUP(ROWS($I$482:I498),Uputstvo!$C$377:$O$426,9,FALSE))</f>
        <v xml:space="preserve"> </v>
      </c>
      <c r="J498" s="290" t="str">
        <f ca="1">IF(ISNA(VLOOKUP(ROWS($J$482:J498),Uputstvo!$C$377:$O$426,10,FALSE))," ",VLOOKUP(ROWS($J$482:J498),Uputstvo!$C$377:$O$426,10,FALSE))</f>
        <v xml:space="preserve"> </v>
      </c>
      <c r="K498" s="291" t="str">
        <f ca="1">IF(ISNA(VLOOKUP(ROWS($K$482:K498),Uputstvo!$C$377:$O$426,11,FALSE))," ",VLOOKUP(ROWS($K$482:K498),Uputstvo!$C$377:$O$426,11,FALSE))</f>
        <v xml:space="preserve"> </v>
      </c>
      <c r="L498" s="290" t="str">
        <f ca="1">IF(ISNA(VLOOKUP(ROWS($L$482:L498),Uputstvo!$C$377:$O$426,12,FALSE))," ",VLOOKUP(ROWS($L$482:L498),Uputstvo!$C$377:$O$426,12,FALSE))</f>
        <v xml:space="preserve"> </v>
      </c>
      <c r="M498" s="291" t="str">
        <f ca="1">IF(ISNA(VLOOKUP(ROWS($M$482:M498),Uputstvo!$C$377:$O$426,13,FALSE))," ",VLOOKUP(ROWS($M$482:M498),Uputstvo!$C$377:$O$426,13,FALSE))</f>
        <v xml:space="preserve"> </v>
      </c>
      <c r="N498" s="290">
        <f t="shared" ca="1" si="28"/>
        <v>0</v>
      </c>
      <c r="O498" s="291">
        <f t="shared" ca="1" si="29"/>
        <v>0</v>
      </c>
      <c r="P498" s="12"/>
      <c r="Q498" s="12"/>
      <c r="R498" s="39"/>
      <c r="S498" s="38"/>
      <c r="T498" s="12"/>
      <c r="U498" s="12"/>
      <c r="V498" s="37"/>
      <c r="W498" s="37"/>
      <c r="X498" s="342"/>
      <c r="Y498" s="236">
        <f t="shared" ca="1" si="30"/>
        <v>0</v>
      </c>
      <c r="Z498" s="7"/>
      <c r="AA498" s="7"/>
      <c r="AB498" s="7"/>
      <c r="AC498" s="7"/>
      <c r="AD498" s="7"/>
      <c r="AE498" s="7"/>
      <c r="AF498" s="7"/>
      <c r="AG498" s="7"/>
    </row>
    <row r="499" spans="1:33" ht="28.5" hidden="1" customHeight="1">
      <c r="A499" s="294">
        <v>18</v>
      </c>
      <c r="B499" s="488" t="str">
        <f ca="1">IF(ISNA(VLOOKUP(ROWS($B$482:B499),Uputstvo!$C$377:$E$426,3,FALSE))," ",VLOOKUP(ROWS($B$482:B499),Uputstvo!$C$377:$E$426,3,FALSE))</f>
        <v xml:space="preserve"> </v>
      </c>
      <c r="C499" s="489"/>
      <c r="D499" s="290" t="str">
        <f ca="1">IF(ISNA(VLOOKUP(ROWS($D$482:D499),Uputstvo!$C$377:$O$426,4,FALSE))," ",VLOOKUP(ROWS($D$482:D499),Uputstvo!$C$377:$O$426,4,FALSE))</f>
        <v xml:space="preserve"> </v>
      </c>
      <c r="E499" s="291" t="str">
        <f ca="1">IF(ISNA(VLOOKUP(ROWS($E$482:E499),Uputstvo!$C$377:$O$426,5,FALSE))," ",VLOOKUP(ROWS($E$482:E499),Uputstvo!$C$377:$O$426,5,FALSE))</f>
        <v xml:space="preserve"> </v>
      </c>
      <c r="F499" s="290" t="str">
        <f ca="1">IF(ISNA(VLOOKUP(ROWS($F$482:F499),Uputstvo!$C$377:$O$426,6,FALSE))," ",VLOOKUP(ROWS($F$482:F499),Uputstvo!$C$377:$O$426,6,FALSE))</f>
        <v xml:space="preserve"> </v>
      </c>
      <c r="G499" s="291" t="str">
        <f ca="1">IF(ISNA(VLOOKUP(ROWS($G$482:G499),Uputstvo!$C$377:$O$426,7,FALSE))," ",VLOOKUP(ROWS($G$482:G499),Uputstvo!$C$377:$O$426,7,FALSE))</f>
        <v xml:space="preserve"> </v>
      </c>
      <c r="H499" s="292" t="str">
        <f ca="1">IF(ISNA(VLOOKUP(ROWS($H$482:H499),Uputstvo!$C$377:$O$426,8,FALSE))," ",VLOOKUP(ROWS($H$482:H499),Uputstvo!$C$377:$O$426,8,FALSE))</f>
        <v xml:space="preserve"> </v>
      </c>
      <c r="I499" s="293" t="str">
        <f ca="1">IF(ISNA(VLOOKUP(ROWS($I$482:I499),Uputstvo!$C$377:$O$426,9,FALSE))," ",VLOOKUP(ROWS($I$482:I499),Uputstvo!$C$377:$O$426,9,FALSE))</f>
        <v xml:space="preserve"> </v>
      </c>
      <c r="J499" s="290" t="str">
        <f ca="1">IF(ISNA(VLOOKUP(ROWS($J$482:J499),Uputstvo!$C$377:$O$426,10,FALSE))," ",VLOOKUP(ROWS($J$482:J499),Uputstvo!$C$377:$O$426,10,FALSE))</f>
        <v xml:space="preserve"> </v>
      </c>
      <c r="K499" s="291" t="str">
        <f ca="1">IF(ISNA(VLOOKUP(ROWS($K$482:K499),Uputstvo!$C$377:$O$426,11,FALSE))," ",VLOOKUP(ROWS($K$482:K499),Uputstvo!$C$377:$O$426,11,FALSE))</f>
        <v xml:space="preserve"> </v>
      </c>
      <c r="L499" s="290" t="str">
        <f ca="1">IF(ISNA(VLOOKUP(ROWS($L$482:L499),Uputstvo!$C$377:$O$426,12,FALSE))," ",VLOOKUP(ROWS($L$482:L499),Uputstvo!$C$377:$O$426,12,FALSE))</f>
        <v xml:space="preserve"> </v>
      </c>
      <c r="M499" s="291" t="str">
        <f ca="1">IF(ISNA(VLOOKUP(ROWS($M$482:M499),Uputstvo!$C$377:$O$426,13,FALSE))," ",VLOOKUP(ROWS($M$482:M499),Uputstvo!$C$377:$O$426,13,FALSE))</f>
        <v xml:space="preserve"> </v>
      </c>
      <c r="N499" s="290">
        <f t="shared" ca="1" si="28"/>
        <v>0</v>
      </c>
      <c r="O499" s="291">
        <f t="shared" ca="1" si="29"/>
        <v>0</v>
      </c>
      <c r="P499" s="12"/>
      <c r="Q499" s="12"/>
      <c r="R499" s="39"/>
      <c r="S499" s="38"/>
      <c r="T499" s="12"/>
      <c r="U499" s="12"/>
      <c r="V499" s="37"/>
      <c r="W499" s="37"/>
      <c r="X499" s="342"/>
      <c r="Y499" s="236">
        <f t="shared" ca="1" si="30"/>
        <v>0</v>
      </c>
      <c r="Z499" s="7"/>
      <c r="AA499" s="7"/>
      <c r="AB499" s="7"/>
      <c r="AC499" s="7"/>
      <c r="AD499" s="7"/>
      <c r="AE499" s="7"/>
      <c r="AF499" s="7"/>
      <c r="AG499" s="7"/>
    </row>
    <row r="500" spans="1:33" ht="28.5" hidden="1" customHeight="1">
      <c r="A500" s="294">
        <v>19</v>
      </c>
      <c r="B500" s="488" t="str">
        <f ca="1">IF(ISNA(VLOOKUP(ROWS($B$482:B500),Uputstvo!$C$377:$E$426,3,FALSE))," ",VLOOKUP(ROWS($B$482:B500),Uputstvo!$C$377:$E$426,3,FALSE))</f>
        <v xml:space="preserve"> </v>
      </c>
      <c r="C500" s="489"/>
      <c r="D500" s="290" t="str">
        <f ca="1">IF(ISNA(VLOOKUP(ROWS($D$482:D500),Uputstvo!$C$377:$O$426,4,FALSE))," ",VLOOKUP(ROWS($D$482:D500),Uputstvo!$C$377:$O$426,4,FALSE))</f>
        <v xml:space="preserve"> </v>
      </c>
      <c r="E500" s="291" t="str">
        <f ca="1">IF(ISNA(VLOOKUP(ROWS($E$482:E500),Uputstvo!$C$377:$O$426,5,FALSE))," ",VLOOKUP(ROWS($E$482:E500),Uputstvo!$C$377:$O$426,5,FALSE))</f>
        <v xml:space="preserve"> </v>
      </c>
      <c r="F500" s="290" t="str">
        <f ca="1">IF(ISNA(VLOOKUP(ROWS($F$482:F500),Uputstvo!$C$377:$O$426,6,FALSE))," ",VLOOKUP(ROWS($F$482:F500),Uputstvo!$C$377:$O$426,6,FALSE))</f>
        <v xml:space="preserve"> </v>
      </c>
      <c r="G500" s="291" t="str">
        <f ca="1">IF(ISNA(VLOOKUP(ROWS($G$482:G500),Uputstvo!$C$377:$O$426,7,FALSE))," ",VLOOKUP(ROWS($G$482:G500),Uputstvo!$C$377:$O$426,7,FALSE))</f>
        <v xml:space="preserve"> </v>
      </c>
      <c r="H500" s="292" t="str">
        <f ca="1">IF(ISNA(VLOOKUP(ROWS($H$482:H500),Uputstvo!$C$377:$O$426,8,FALSE))," ",VLOOKUP(ROWS($H$482:H500),Uputstvo!$C$377:$O$426,8,FALSE))</f>
        <v xml:space="preserve"> </v>
      </c>
      <c r="I500" s="293" t="str">
        <f ca="1">IF(ISNA(VLOOKUP(ROWS($I$482:I500),Uputstvo!$C$377:$O$426,9,FALSE))," ",VLOOKUP(ROWS($I$482:I500),Uputstvo!$C$377:$O$426,9,FALSE))</f>
        <v xml:space="preserve"> </v>
      </c>
      <c r="J500" s="290" t="str">
        <f ca="1">IF(ISNA(VLOOKUP(ROWS($J$482:J500),Uputstvo!$C$377:$O$426,10,FALSE))," ",VLOOKUP(ROWS($J$482:J500),Uputstvo!$C$377:$O$426,10,FALSE))</f>
        <v xml:space="preserve"> </v>
      </c>
      <c r="K500" s="291" t="str">
        <f ca="1">IF(ISNA(VLOOKUP(ROWS($K$482:K500),Uputstvo!$C$377:$O$426,11,FALSE))," ",VLOOKUP(ROWS($K$482:K500),Uputstvo!$C$377:$O$426,11,FALSE))</f>
        <v xml:space="preserve"> </v>
      </c>
      <c r="L500" s="290" t="str">
        <f ca="1">IF(ISNA(VLOOKUP(ROWS($L$482:L500),Uputstvo!$C$377:$O$426,12,FALSE))," ",VLOOKUP(ROWS($L$482:L500),Uputstvo!$C$377:$O$426,12,FALSE))</f>
        <v xml:space="preserve"> </v>
      </c>
      <c r="M500" s="291" t="str">
        <f ca="1">IF(ISNA(VLOOKUP(ROWS($M$482:M500),Uputstvo!$C$377:$O$426,13,FALSE))," ",VLOOKUP(ROWS($M$482:M500),Uputstvo!$C$377:$O$426,13,FALSE))</f>
        <v xml:space="preserve"> </v>
      </c>
      <c r="N500" s="290">
        <f t="shared" ca="1" si="28"/>
        <v>0</v>
      </c>
      <c r="O500" s="291">
        <f t="shared" ca="1" si="29"/>
        <v>0</v>
      </c>
      <c r="P500" s="12"/>
      <c r="Q500" s="12"/>
      <c r="R500" s="39"/>
      <c r="S500" s="38"/>
      <c r="T500" s="12"/>
      <c r="U500" s="12"/>
      <c r="V500" s="37"/>
      <c r="W500" s="37"/>
      <c r="X500" s="342"/>
      <c r="Y500" s="236">
        <f t="shared" ca="1" si="30"/>
        <v>0</v>
      </c>
      <c r="Z500" s="7"/>
      <c r="AA500" s="7"/>
      <c r="AB500" s="7"/>
      <c r="AC500" s="7"/>
      <c r="AD500" s="7"/>
      <c r="AE500" s="7"/>
      <c r="AF500" s="7"/>
      <c r="AG500" s="7"/>
    </row>
    <row r="501" spans="1:33" ht="28.5" hidden="1" customHeight="1">
      <c r="A501" s="294">
        <v>20</v>
      </c>
      <c r="B501" s="488" t="str">
        <f ca="1">IF(ISNA(VLOOKUP(ROWS($B$482:B501),Uputstvo!$C$377:$E$426,3,FALSE))," ",VLOOKUP(ROWS($B$482:B501),Uputstvo!$C$377:$E$426,3,FALSE))</f>
        <v xml:space="preserve"> </v>
      </c>
      <c r="C501" s="489"/>
      <c r="D501" s="290" t="str">
        <f ca="1">IF(ISNA(VLOOKUP(ROWS($D$482:D501),Uputstvo!$C$377:$O$426,4,FALSE))," ",VLOOKUP(ROWS($D$482:D501),Uputstvo!$C$377:$O$426,4,FALSE))</f>
        <v xml:space="preserve"> </v>
      </c>
      <c r="E501" s="291" t="str">
        <f ca="1">IF(ISNA(VLOOKUP(ROWS($E$482:E501),Uputstvo!$C$377:$O$426,5,FALSE))," ",VLOOKUP(ROWS($E$482:E501),Uputstvo!$C$377:$O$426,5,FALSE))</f>
        <v xml:space="preserve"> </v>
      </c>
      <c r="F501" s="290" t="str">
        <f ca="1">IF(ISNA(VLOOKUP(ROWS($F$482:F501),Uputstvo!$C$377:$O$426,6,FALSE))," ",VLOOKUP(ROWS($F$482:F501),Uputstvo!$C$377:$O$426,6,FALSE))</f>
        <v xml:space="preserve"> </v>
      </c>
      <c r="G501" s="291" t="str">
        <f ca="1">IF(ISNA(VLOOKUP(ROWS($G$482:G501),Uputstvo!$C$377:$O$426,7,FALSE))," ",VLOOKUP(ROWS($G$482:G501),Uputstvo!$C$377:$O$426,7,FALSE))</f>
        <v xml:space="preserve"> </v>
      </c>
      <c r="H501" s="292" t="str">
        <f ca="1">IF(ISNA(VLOOKUP(ROWS($H$482:H501),Uputstvo!$C$377:$O$426,8,FALSE))," ",VLOOKUP(ROWS($H$482:H501),Uputstvo!$C$377:$O$426,8,FALSE))</f>
        <v xml:space="preserve"> </v>
      </c>
      <c r="I501" s="293" t="str">
        <f ca="1">IF(ISNA(VLOOKUP(ROWS($I$482:I501),Uputstvo!$C$377:$O$426,9,FALSE))," ",VLOOKUP(ROWS($I$482:I501),Uputstvo!$C$377:$O$426,9,FALSE))</f>
        <v xml:space="preserve"> </v>
      </c>
      <c r="J501" s="290" t="str">
        <f ca="1">IF(ISNA(VLOOKUP(ROWS($J$482:J501),Uputstvo!$C$377:$O$426,10,FALSE))," ",VLOOKUP(ROWS($J$482:J501),Uputstvo!$C$377:$O$426,10,FALSE))</f>
        <v xml:space="preserve"> </v>
      </c>
      <c r="K501" s="291" t="str">
        <f ca="1">IF(ISNA(VLOOKUP(ROWS($K$482:K501),Uputstvo!$C$377:$O$426,11,FALSE))," ",VLOOKUP(ROWS($K$482:K501),Uputstvo!$C$377:$O$426,11,FALSE))</f>
        <v xml:space="preserve"> </v>
      </c>
      <c r="L501" s="290" t="str">
        <f ca="1">IF(ISNA(VLOOKUP(ROWS($L$482:L501),Uputstvo!$C$377:$O$426,12,FALSE))," ",VLOOKUP(ROWS($L$482:L501),Uputstvo!$C$377:$O$426,12,FALSE))</f>
        <v xml:space="preserve"> </v>
      </c>
      <c r="M501" s="291" t="str">
        <f ca="1">IF(ISNA(VLOOKUP(ROWS($M$482:M501),Uputstvo!$C$377:$O$426,13,FALSE))," ",VLOOKUP(ROWS($M$482:M501),Uputstvo!$C$377:$O$426,13,FALSE))</f>
        <v xml:space="preserve"> </v>
      </c>
      <c r="N501" s="290">
        <f t="shared" ca="1" si="28"/>
        <v>0</v>
      </c>
      <c r="O501" s="291">
        <f t="shared" ca="1" si="29"/>
        <v>0</v>
      </c>
      <c r="P501" s="12"/>
      <c r="Q501" s="12"/>
      <c r="R501" s="39"/>
      <c r="S501" s="38"/>
      <c r="T501" s="12"/>
      <c r="U501" s="12"/>
      <c r="V501" s="37"/>
      <c r="W501" s="37"/>
      <c r="X501" s="342"/>
      <c r="Y501" s="236">
        <f t="shared" ca="1" si="30"/>
        <v>0</v>
      </c>
      <c r="Z501" s="7"/>
      <c r="AA501" s="7"/>
      <c r="AB501" s="7"/>
      <c r="AC501" s="7"/>
      <c r="AD501" s="7"/>
      <c r="AE501" s="7"/>
      <c r="AF501" s="7"/>
      <c r="AG501" s="7"/>
    </row>
    <row r="502" spans="1:33" ht="28.5" hidden="1" customHeight="1">
      <c r="A502" s="294">
        <v>21</v>
      </c>
      <c r="B502" s="488" t="str">
        <f ca="1">IF(ISNA(VLOOKUP(ROWS($B$482:B502),Uputstvo!$C$377:$E$426,3,FALSE))," ",VLOOKUP(ROWS($B$482:B502),Uputstvo!$C$377:$E$426,3,FALSE))</f>
        <v xml:space="preserve"> </v>
      </c>
      <c r="C502" s="489"/>
      <c r="D502" s="290" t="str">
        <f ca="1">IF(ISNA(VLOOKUP(ROWS($D$482:D502),Uputstvo!$C$377:$O$426,4,FALSE))," ",VLOOKUP(ROWS($D$482:D502),Uputstvo!$C$377:$O$426,4,FALSE))</f>
        <v xml:space="preserve"> </v>
      </c>
      <c r="E502" s="291" t="str">
        <f ca="1">IF(ISNA(VLOOKUP(ROWS($E$482:E502),Uputstvo!$C$377:$O$426,5,FALSE))," ",VLOOKUP(ROWS($E$482:E502),Uputstvo!$C$377:$O$426,5,FALSE))</f>
        <v xml:space="preserve"> </v>
      </c>
      <c r="F502" s="290" t="str">
        <f ca="1">IF(ISNA(VLOOKUP(ROWS($F$482:F502),Uputstvo!$C$377:$O$426,6,FALSE))," ",VLOOKUP(ROWS($F$482:F502),Uputstvo!$C$377:$O$426,6,FALSE))</f>
        <v xml:space="preserve"> </v>
      </c>
      <c r="G502" s="291" t="str">
        <f ca="1">IF(ISNA(VLOOKUP(ROWS($G$482:G502),Uputstvo!$C$377:$O$426,7,FALSE))," ",VLOOKUP(ROWS($G$482:G502),Uputstvo!$C$377:$O$426,7,FALSE))</f>
        <v xml:space="preserve"> </v>
      </c>
      <c r="H502" s="292" t="str">
        <f ca="1">IF(ISNA(VLOOKUP(ROWS($H$482:H502),Uputstvo!$C$377:$O$426,8,FALSE))," ",VLOOKUP(ROWS($H$482:H502),Uputstvo!$C$377:$O$426,8,FALSE))</f>
        <v xml:space="preserve"> </v>
      </c>
      <c r="I502" s="293" t="str">
        <f ca="1">IF(ISNA(VLOOKUP(ROWS($I$482:I502),Uputstvo!$C$377:$O$426,9,FALSE))," ",VLOOKUP(ROWS($I$482:I502),Uputstvo!$C$377:$O$426,9,FALSE))</f>
        <v xml:space="preserve"> </v>
      </c>
      <c r="J502" s="290" t="str">
        <f ca="1">IF(ISNA(VLOOKUP(ROWS($J$482:J502),Uputstvo!$C$377:$O$426,10,FALSE))," ",VLOOKUP(ROWS($J$482:J502),Uputstvo!$C$377:$O$426,10,FALSE))</f>
        <v xml:space="preserve"> </v>
      </c>
      <c r="K502" s="291" t="str">
        <f ca="1">IF(ISNA(VLOOKUP(ROWS($K$482:K502),Uputstvo!$C$377:$O$426,11,FALSE))," ",VLOOKUP(ROWS($K$482:K502),Uputstvo!$C$377:$O$426,11,FALSE))</f>
        <v xml:space="preserve"> </v>
      </c>
      <c r="L502" s="290" t="str">
        <f ca="1">IF(ISNA(VLOOKUP(ROWS($L$482:L502),Uputstvo!$C$377:$O$426,12,FALSE))," ",VLOOKUP(ROWS($L$482:L502),Uputstvo!$C$377:$O$426,12,FALSE))</f>
        <v xml:space="preserve"> </v>
      </c>
      <c r="M502" s="291" t="str">
        <f ca="1">IF(ISNA(VLOOKUP(ROWS($M$482:M502),Uputstvo!$C$377:$O$426,13,FALSE))," ",VLOOKUP(ROWS($M$482:M502),Uputstvo!$C$377:$O$426,13,FALSE))</f>
        <v xml:space="preserve"> </v>
      </c>
      <c r="N502" s="290">
        <f t="shared" ca="1" si="28"/>
        <v>0</v>
      </c>
      <c r="O502" s="291">
        <f t="shared" ca="1" si="29"/>
        <v>0</v>
      </c>
      <c r="P502" s="12"/>
      <c r="Q502" s="12"/>
      <c r="R502" s="39"/>
      <c r="S502" s="38"/>
      <c r="T502" s="12"/>
      <c r="U502" s="12"/>
      <c r="V502" s="37"/>
      <c r="W502" s="37"/>
      <c r="X502" s="342"/>
      <c r="Y502" s="236">
        <f t="shared" ca="1" si="30"/>
        <v>0</v>
      </c>
      <c r="Z502" s="7"/>
      <c r="AA502" s="7"/>
      <c r="AB502" s="7"/>
      <c r="AC502" s="7"/>
      <c r="AD502" s="7"/>
      <c r="AE502" s="7"/>
      <c r="AF502" s="7"/>
      <c r="AG502" s="7"/>
    </row>
    <row r="503" spans="1:33" ht="28.5" hidden="1" customHeight="1">
      <c r="A503" s="294">
        <v>22</v>
      </c>
      <c r="B503" s="488" t="str">
        <f ca="1">IF(ISNA(VLOOKUP(ROWS($B$482:B503),Uputstvo!$C$377:$E$426,3,FALSE))," ",VLOOKUP(ROWS($B$482:B503),Uputstvo!$C$377:$E$426,3,FALSE))</f>
        <v xml:space="preserve"> </v>
      </c>
      <c r="C503" s="489"/>
      <c r="D503" s="290" t="str">
        <f ca="1">IF(ISNA(VLOOKUP(ROWS($D$482:D503),Uputstvo!$C$377:$O$426,4,FALSE))," ",VLOOKUP(ROWS($D$482:D503),Uputstvo!$C$377:$O$426,4,FALSE))</f>
        <v xml:space="preserve"> </v>
      </c>
      <c r="E503" s="291" t="str">
        <f ca="1">IF(ISNA(VLOOKUP(ROWS($E$482:E503),Uputstvo!$C$377:$O$426,5,FALSE))," ",VLOOKUP(ROWS($E$482:E503),Uputstvo!$C$377:$O$426,5,FALSE))</f>
        <v xml:space="preserve"> </v>
      </c>
      <c r="F503" s="290" t="str">
        <f ca="1">IF(ISNA(VLOOKUP(ROWS($F$482:F503),Uputstvo!$C$377:$O$426,6,FALSE))," ",VLOOKUP(ROWS($F$482:F503),Uputstvo!$C$377:$O$426,6,FALSE))</f>
        <v xml:space="preserve"> </v>
      </c>
      <c r="G503" s="291" t="str">
        <f ca="1">IF(ISNA(VLOOKUP(ROWS($G$482:G503),Uputstvo!$C$377:$O$426,7,FALSE))," ",VLOOKUP(ROWS($G$482:G503),Uputstvo!$C$377:$O$426,7,FALSE))</f>
        <v xml:space="preserve"> </v>
      </c>
      <c r="H503" s="292" t="str">
        <f ca="1">IF(ISNA(VLOOKUP(ROWS($H$482:H503),Uputstvo!$C$377:$O$426,8,FALSE))," ",VLOOKUP(ROWS($H$482:H503),Uputstvo!$C$377:$O$426,8,FALSE))</f>
        <v xml:space="preserve"> </v>
      </c>
      <c r="I503" s="293" t="str">
        <f ca="1">IF(ISNA(VLOOKUP(ROWS($I$482:I503),Uputstvo!$C$377:$O$426,9,FALSE))," ",VLOOKUP(ROWS($I$482:I503),Uputstvo!$C$377:$O$426,9,FALSE))</f>
        <v xml:space="preserve"> </v>
      </c>
      <c r="J503" s="290" t="str">
        <f ca="1">IF(ISNA(VLOOKUP(ROWS($J$482:J503),Uputstvo!$C$377:$O$426,10,FALSE))," ",VLOOKUP(ROWS($J$482:J503),Uputstvo!$C$377:$O$426,10,FALSE))</f>
        <v xml:space="preserve"> </v>
      </c>
      <c r="K503" s="291" t="str">
        <f ca="1">IF(ISNA(VLOOKUP(ROWS($K$482:K503),Uputstvo!$C$377:$O$426,11,FALSE))," ",VLOOKUP(ROWS($K$482:K503),Uputstvo!$C$377:$O$426,11,FALSE))</f>
        <v xml:space="preserve"> </v>
      </c>
      <c r="L503" s="290" t="str">
        <f ca="1">IF(ISNA(VLOOKUP(ROWS($L$482:L503),Uputstvo!$C$377:$O$426,12,FALSE))," ",VLOOKUP(ROWS($L$482:L503),Uputstvo!$C$377:$O$426,12,FALSE))</f>
        <v xml:space="preserve"> </v>
      </c>
      <c r="M503" s="291" t="str">
        <f ca="1">IF(ISNA(VLOOKUP(ROWS($M$482:M503),Uputstvo!$C$377:$O$426,13,FALSE))," ",VLOOKUP(ROWS($M$482:M503),Uputstvo!$C$377:$O$426,13,FALSE))</f>
        <v xml:space="preserve"> </v>
      </c>
      <c r="N503" s="290">
        <f t="shared" ca="1" si="28"/>
        <v>0</v>
      </c>
      <c r="O503" s="291">
        <f t="shared" ca="1" si="29"/>
        <v>0</v>
      </c>
      <c r="P503" s="12"/>
      <c r="Q503" s="12"/>
      <c r="R503" s="39"/>
      <c r="S503" s="38"/>
      <c r="T503" s="12"/>
      <c r="U503" s="12"/>
      <c r="V503" s="37"/>
      <c r="W503" s="37"/>
      <c r="X503" s="342"/>
      <c r="Y503" s="236">
        <f t="shared" ca="1" si="30"/>
        <v>0</v>
      </c>
      <c r="Z503" s="7"/>
      <c r="AA503" s="7"/>
      <c r="AB503" s="7"/>
      <c r="AC503" s="7"/>
      <c r="AD503" s="7"/>
      <c r="AE503" s="7"/>
      <c r="AF503" s="7"/>
      <c r="AG503" s="7"/>
    </row>
    <row r="504" spans="1:33" ht="28.5" hidden="1" customHeight="1">
      <c r="A504" s="294">
        <v>23</v>
      </c>
      <c r="B504" s="488" t="str">
        <f ca="1">IF(ISNA(VLOOKUP(ROWS($B$482:B504),Uputstvo!$C$377:$E$426,3,FALSE))," ",VLOOKUP(ROWS($B$482:B504),Uputstvo!$C$377:$E$426,3,FALSE))</f>
        <v xml:space="preserve"> </v>
      </c>
      <c r="C504" s="489"/>
      <c r="D504" s="290" t="str">
        <f ca="1">IF(ISNA(VLOOKUP(ROWS($D$482:D504),Uputstvo!$C$377:$O$426,4,FALSE))," ",VLOOKUP(ROWS($D$482:D504),Uputstvo!$C$377:$O$426,4,FALSE))</f>
        <v xml:space="preserve"> </v>
      </c>
      <c r="E504" s="291" t="str">
        <f ca="1">IF(ISNA(VLOOKUP(ROWS($E$482:E504),Uputstvo!$C$377:$O$426,5,FALSE))," ",VLOOKUP(ROWS($E$482:E504),Uputstvo!$C$377:$O$426,5,FALSE))</f>
        <v xml:space="preserve"> </v>
      </c>
      <c r="F504" s="290" t="str">
        <f ca="1">IF(ISNA(VLOOKUP(ROWS($F$482:F504),Uputstvo!$C$377:$O$426,6,FALSE))," ",VLOOKUP(ROWS($F$482:F504),Uputstvo!$C$377:$O$426,6,FALSE))</f>
        <v xml:space="preserve"> </v>
      </c>
      <c r="G504" s="291" t="str">
        <f ca="1">IF(ISNA(VLOOKUP(ROWS($G$482:G504),Uputstvo!$C$377:$O$426,7,FALSE))," ",VLOOKUP(ROWS($G$482:G504),Uputstvo!$C$377:$O$426,7,FALSE))</f>
        <v xml:space="preserve"> </v>
      </c>
      <c r="H504" s="292" t="str">
        <f ca="1">IF(ISNA(VLOOKUP(ROWS($H$482:H504),Uputstvo!$C$377:$O$426,8,FALSE))," ",VLOOKUP(ROWS($H$482:H504),Uputstvo!$C$377:$O$426,8,FALSE))</f>
        <v xml:space="preserve"> </v>
      </c>
      <c r="I504" s="293" t="str">
        <f ca="1">IF(ISNA(VLOOKUP(ROWS($I$482:I504),Uputstvo!$C$377:$O$426,9,FALSE))," ",VLOOKUP(ROWS($I$482:I504),Uputstvo!$C$377:$O$426,9,FALSE))</f>
        <v xml:space="preserve"> </v>
      </c>
      <c r="J504" s="290" t="str">
        <f ca="1">IF(ISNA(VLOOKUP(ROWS($J$482:J504),Uputstvo!$C$377:$O$426,10,FALSE))," ",VLOOKUP(ROWS($J$482:J504),Uputstvo!$C$377:$O$426,10,FALSE))</f>
        <v xml:space="preserve"> </v>
      </c>
      <c r="K504" s="291" t="str">
        <f ca="1">IF(ISNA(VLOOKUP(ROWS($K$482:K504),Uputstvo!$C$377:$O$426,11,FALSE))," ",VLOOKUP(ROWS($K$482:K504),Uputstvo!$C$377:$O$426,11,FALSE))</f>
        <v xml:space="preserve"> </v>
      </c>
      <c r="L504" s="290" t="str">
        <f ca="1">IF(ISNA(VLOOKUP(ROWS($L$482:L504),Uputstvo!$C$377:$O$426,12,FALSE))," ",VLOOKUP(ROWS($L$482:L504),Uputstvo!$C$377:$O$426,12,FALSE))</f>
        <v xml:space="preserve"> </v>
      </c>
      <c r="M504" s="291" t="str">
        <f ca="1">IF(ISNA(VLOOKUP(ROWS($M$482:M504),Uputstvo!$C$377:$O$426,13,FALSE))," ",VLOOKUP(ROWS($M$482:M504),Uputstvo!$C$377:$O$426,13,FALSE))</f>
        <v xml:space="preserve"> </v>
      </c>
      <c r="N504" s="290">
        <f t="shared" ca="1" si="28"/>
        <v>0</v>
      </c>
      <c r="O504" s="291">
        <f t="shared" ca="1" si="29"/>
        <v>0</v>
      </c>
      <c r="P504" s="12"/>
      <c r="Q504" s="12"/>
      <c r="R504" s="39"/>
      <c r="S504" s="38"/>
      <c r="T504" s="12"/>
      <c r="U504" s="12"/>
      <c r="V504" s="37"/>
      <c r="W504" s="37"/>
      <c r="X504" s="342"/>
      <c r="Y504" s="236">
        <f t="shared" ca="1" si="30"/>
        <v>0</v>
      </c>
      <c r="Z504" s="7"/>
      <c r="AA504" s="7"/>
      <c r="AB504" s="7"/>
      <c r="AC504" s="7"/>
      <c r="AD504" s="7"/>
      <c r="AE504" s="7"/>
      <c r="AF504" s="7"/>
      <c r="AG504" s="7"/>
    </row>
    <row r="505" spans="1:33" ht="28.5" hidden="1" customHeight="1">
      <c r="A505" s="294">
        <v>24</v>
      </c>
      <c r="B505" s="488" t="str">
        <f ca="1">IF(ISNA(VLOOKUP(ROWS($B$482:B505),Uputstvo!$C$377:$E$426,3,FALSE))," ",VLOOKUP(ROWS($B$482:B505),Uputstvo!$C$377:$E$426,3,FALSE))</f>
        <v xml:space="preserve"> </v>
      </c>
      <c r="C505" s="489"/>
      <c r="D505" s="290" t="str">
        <f ca="1">IF(ISNA(VLOOKUP(ROWS($D$482:D505),Uputstvo!$C$377:$O$426,4,FALSE))," ",VLOOKUP(ROWS($D$482:D505),Uputstvo!$C$377:$O$426,4,FALSE))</f>
        <v xml:space="preserve"> </v>
      </c>
      <c r="E505" s="291" t="str">
        <f ca="1">IF(ISNA(VLOOKUP(ROWS($E$482:E505),Uputstvo!$C$377:$O$426,5,FALSE))," ",VLOOKUP(ROWS($E$482:E505),Uputstvo!$C$377:$O$426,5,FALSE))</f>
        <v xml:space="preserve"> </v>
      </c>
      <c r="F505" s="290" t="str">
        <f ca="1">IF(ISNA(VLOOKUP(ROWS($F$482:F505),Uputstvo!$C$377:$O$426,6,FALSE))," ",VLOOKUP(ROWS($F$482:F505),Uputstvo!$C$377:$O$426,6,FALSE))</f>
        <v xml:space="preserve"> </v>
      </c>
      <c r="G505" s="291" t="str">
        <f ca="1">IF(ISNA(VLOOKUP(ROWS($G$482:G505),Uputstvo!$C$377:$O$426,7,FALSE))," ",VLOOKUP(ROWS($G$482:G505),Uputstvo!$C$377:$O$426,7,FALSE))</f>
        <v xml:space="preserve"> </v>
      </c>
      <c r="H505" s="292" t="str">
        <f ca="1">IF(ISNA(VLOOKUP(ROWS($H$482:H505),Uputstvo!$C$377:$O$426,8,FALSE))," ",VLOOKUP(ROWS($H$482:H505),Uputstvo!$C$377:$O$426,8,FALSE))</f>
        <v xml:space="preserve"> </v>
      </c>
      <c r="I505" s="293" t="str">
        <f ca="1">IF(ISNA(VLOOKUP(ROWS($I$482:I505),Uputstvo!$C$377:$O$426,9,FALSE))," ",VLOOKUP(ROWS($I$482:I505),Uputstvo!$C$377:$O$426,9,FALSE))</f>
        <v xml:space="preserve"> </v>
      </c>
      <c r="J505" s="290" t="str">
        <f ca="1">IF(ISNA(VLOOKUP(ROWS($J$482:J505),Uputstvo!$C$377:$O$426,10,FALSE))," ",VLOOKUP(ROWS($J$482:J505),Uputstvo!$C$377:$O$426,10,FALSE))</f>
        <v xml:space="preserve"> </v>
      </c>
      <c r="K505" s="291" t="str">
        <f ca="1">IF(ISNA(VLOOKUP(ROWS($K$482:K505),Uputstvo!$C$377:$O$426,11,FALSE))," ",VLOOKUP(ROWS($K$482:K505),Uputstvo!$C$377:$O$426,11,FALSE))</f>
        <v xml:space="preserve"> </v>
      </c>
      <c r="L505" s="290" t="str">
        <f ca="1">IF(ISNA(VLOOKUP(ROWS($L$482:L505),Uputstvo!$C$377:$O$426,12,FALSE))," ",VLOOKUP(ROWS($L$482:L505),Uputstvo!$C$377:$O$426,12,FALSE))</f>
        <v xml:space="preserve"> </v>
      </c>
      <c r="M505" s="291" t="str">
        <f ca="1">IF(ISNA(VLOOKUP(ROWS($M$482:M505),Uputstvo!$C$377:$O$426,13,FALSE))," ",VLOOKUP(ROWS($M$482:M505),Uputstvo!$C$377:$O$426,13,FALSE))</f>
        <v xml:space="preserve"> </v>
      </c>
      <c r="N505" s="290">
        <f t="shared" ca="1" si="28"/>
        <v>0</v>
      </c>
      <c r="O505" s="291">
        <f t="shared" ca="1" si="29"/>
        <v>0</v>
      </c>
      <c r="P505" s="12"/>
      <c r="Q505" s="12"/>
      <c r="R505" s="39"/>
      <c r="S505" s="38"/>
      <c r="T505" s="12"/>
      <c r="U505" s="12"/>
      <c r="V505" s="37"/>
      <c r="W505" s="37"/>
      <c r="X505" s="342"/>
      <c r="Y505" s="236">
        <f t="shared" ca="1" si="30"/>
        <v>0</v>
      </c>
      <c r="Z505" s="7"/>
      <c r="AA505" s="7"/>
      <c r="AB505" s="7"/>
      <c r="AC505" s="7"/>
      <c r="AD505" s="7"/>
      <c r="AE505" s="7"/>
      <c r="AF505" s="7"/>
      <c r="AG505" s="7"/>
    </row>
    <row r="506" spans="1:33" ht="28.5" hidden="1" customHeight="1">
      <c r="A506" s="294">
        <v>25</v>
      </c>
      <c r="B506" s="488" t="str">
        <f ca="1">IF(ISNA(VLOOKUP(ROWS($B$482:B506),Uputstvo!$C$377:$E$426,3,FALSE))," ",VLOOKUP(ROWS($B$482:B506),Uputstvo!$C$377:$E$426,3,FALSE))</f>
        <v xml:space="preserve"> </v>
      </c>
      <c r="C506" s="489"/>
      <c r="D506" s="290" t="str">
        <f ca="1">IF(ISNA(VLOOKUP(ROWS($D$482:D506),Uputstvo!$C$377:$O$426,4,FALSE))," ",VLOOKUP(ROWS($D$482:D506),Uputstvo!$C$377:$O$426,4,FALSE))</f>
        <v xml:space="preserve"> </v>
      </c>
      <c r="E506" s="291" t="str">
        <f ca="1">IF(ISNA(VLOOKUP(ROWS($E$482:E506),Uputstvo!$C$377:$O$426,5,FALSE))," ",VLOOKUP(ROWS($E$482:E506),Uputstvo!$C$377:$O$426,5,FALSE))</f>
        <v xml:space="preserve"> </v>
      </c>
      <c r="F506" s="290" t="str">
        <f ca="1">IF(ISNA(VLOOKUP(ROWS($F$482:F506),Uputstvo!$C$377:$O$426,6,FALSE))," ",VLOOKUP(ROWS($F$482:F506),Uputstvo!$C$377:$O$426,6,FALSE))</f>
        <v xml:space="preserve"> </v>
      </c>
      <c r="G506" s="291" t="str">
        <f ca="1">IF(ISNA(VLOOKUP(ROWS($G$482:G506),Uputstvo!$C$377:$O$426,7,FALSE))," ",VLOOKUP(ROWS($G$482:G506),Uputstvo!$C$377:$O$426,7,FALSE))</f>
        <v xml:space="preserve"> </v>
      </c>
      <c r="H506" s="292" t="str">
        <f ca="1">IF(ISNA(VLOOKUP(ROWS($H$482:H506),Uputstvo!$C$377:$O$426,8,FALSE))," ",VLOOKUP(ROWS($H$482:H506),Uputstvo!$C$377:$O$426,8,FALSE))</f>
        <v xml:space="preserve"> </v>
      </c>
      <c r="I506" s="293" t="str">
        <f ca="1">IF(ISNA(VLOOKUP(ROWS($I$482:I506),Uputstvo!$C$377:$O$426,9,FALSE))," ",VLOOKUP(ROWS($I$482:I506),Uputstvo!$C$377:$O$426,9,FALSE))</f>
        <v xml:space="preserve"> </v>
      </c>
      <c r="J506" s="290" t="str">
        <f ca="1">IF(ISNA(VLOOKUP(ROWS($J$482:J506),Uputstvo!$C$377:$O$426,10,FALSE))," ",VLOOKUP(ROWS($J$482:J506),Uputstvo!$C$377:$O$426,10,FALSE))</f>
        <v xml:space="preserve"> </v>
      </c>
      <c r="K506" s="291" t="str">
        <f ca="1">IF(ISNA(VLOOKUP(ROWS($K$482:K506),Uputstvo!$C$377:$O$426,11,FALSE))," ",VLOOKUP(ROWS($K$482:K506),Uputstvo!$C$377:$O$426,11,FALSE))</f>
        <v xml:space="preserve"> </v>
      </c>
      <c r="L506" s="290" t="str">
        <f ca="1">IF(ISNA(VLOOKUP(ROWS($L$482:L506),Uputstvo!$C$377:$O$426,12,FALSE))," ",VLOOKUP(ROWS($L$482:L506),Uputstvo!$C$377:$O$426,12,FALSE))</f>
        <v xml:space="preserve"> </v>
      </c>
      <c r="M506" s="291" t="str">
        <f ca="1">IF(ISNA(VLOOKUP(ROWS($M$482:M506),Uputstvo!$C$377:$O$426,13,FALSE))," ",VLOOKUP(ROWS($M$482:M506),Uputstvo!$C$377:$O$426,13,FALSE))</f>
        <v xml:space="preserve"> </v>
      </c>
      <c r="N506" s="290">
        <f t="shared" ca="1" si="28"/>
        <v>0</v>
      </c>
      <c r="O506" s="291">
        <f t="shared" ca="1" si="29"/>
        <v>0</v>
      </c>
      <c r="P506" s="12"/>
      <c r="Q506" s="12"/>
      <c r="R506" s="39"/>
      <c r="S506" s="38"/>
      <c r="T506" s="12"/>
      <c r="U506" s="12"/>
      <c r="V506" s="37"/>
      <c r="W506" s="37"/>
      <c r="X506" s="342"/>
      <c r="Y506" s="236">
        <f t="shared" ca="1" si="30"/>
        <v>0</v>
      </c>
      <c r="Z506" s="7"/>
      <c r="AA506" s="7"/>
      <c r="AB506" s="7"/>
      <c r="AC506" s="7"/>
      <c r="AD506" s="7"/>
      <c r="AE506" s="7"/>
      <c r="AF506" s="7"/>
      <c r="AG506" s="7"/>
    </row>
    <row r="507" spans="1:33" ht="28.5" hidden="1" customHeight="1">
      <c r="A507" s="294">
        <v>26</v>
      </c>
      <c r="B507" s="488" t="str">
        <f ca="1">IF(ISNA(VLOOKUP(ROWS($B$482:B507),Uputstvo!$C$377:$E$426,3,FALSE))," ",VLOOKUP(ROWS($B$482:B507),Uputstvo!$C$377:$E$426,3,FALSE))</f>
        <v xml:space="preserve"> </v>
      </c>
      <c r="C507" s="489"/>
      <c r="D507" s="290" t="str">
        <f ca="1">IF(ISNA(VLOOKUP(ROWS($D$482:D507),Uputstvo!$C$377:$O$426,4,FALSE))," ",VLOOKUP(ROWS($D$482:D507),Uputstvo!$C$377:$O$426,4,FALSE))</f>
        <v xml:space="preserve"> </v>
      </c>
      <c r="E507" s="291" t="str">
        <f ca="1">IF(ISNA(VLOOKUP(ROWS($E$482:E507),Uputstvo!$C$377:$O$426,5,FALSE))," ",VLOOKUP(ROWS($E$482:E507),Uputstvo!$C$377:$O$426,5,FALSE))</f>
        <v xml:space="preserve"> </v>
      </c>
      <c r="F507" s="290" t="str">
        <f ca="1">IF(ISNA(VLOOKUP(ROWS($F$482:F507),Uputstvo!$C$377:$O$426,6,FALSE))," ",VLOOKUP(ROWS($F$482:F507),Uputstvo!$C$377:$O$426,6,FALSE))</f>
        <v xml:space="preserve"> </v>
      </c>
      <c r="G507" s="291" t="str">
        <f ca="1">IF(ISNA(VLOOKUP(ROWS($G$482:G507),Uputstvo!$C$377:$O$426,7,FALSE))," ",VLOOKUP(ROWS($G$482:G507),Uputstvo!$C$377:$O$426,7,FALSE))</f>
        <v xml:space="preserve"> </v>
      </c>
      <c r="H507" s="292" t="str">
        <f ca="1">IF(ISNA(VLOOKUP(ROWS($H$482:H507),Uputstvo!$C$377:$O$426,8,FALSE))," ",VLOOKUP(ROWS($H$482:H507),Uputstvo!$C$377:$O$426,8,FALSE))</f>
        <v xml:space="preserve"> </v>
      </c>
      <c r="I507" s="293" t="str">
        <f ca="1">IF(ISNA(VLOOKUP(ROWS($I$482:I507),Uputstvo!$C$377:$O$426,9,FALSE))," ",VLOOKUP(ROWS($I$482:I507),Uputstvo!$C$377:$O$426,9,FALSE))</f>
        <v xml:space="preserve"> </v>
      </c>
      <c r="J507" s="290" t="str">
        <f ca="1">IF(ISNA(VLOOKUP(ROWS($J$482:J507),Uputstvo!$C$377:$O$426,10,FALSE))," ",VLOOKUP(ROWS($J$482:J507),Uputstvo!$C$377:$O$426,10,FALSE))</f>
        <v xml:space="preserve"> </v>
      </c>
      <c r="K507" s="291" t="str">
        <f ca="1">IF(ISNA(VLOOKUP(ROWS($K$482:K507),Uputstvo!$C$377:$O$426,11,FALSE))," ",VLOOKUP(ROWS($K$482:K507),Uputstvo!$C$377:$O$426,11,FALSE))</f>
        <v xml:space="preserve"> </v>
      </c>
      <c r="L507" s="290" t="str">
        <f ca="1">IF(ISNA(VLOOKUP(ROWS($L$482:L507),Uputstvo!$C$377:$O$426,12,FALSE))," ",VLOOKUP(ROWS($L$482:L507),Uputstvo!$C$377:$O$426,12,FALSE))</f>
        <v xml:space="preserve"> </v>
      </c>
      <c r="M507" s="291" t="str">
        <f ca="1">IF(ISNA(VLOOKUP(ROWS($M$482:M507),Uputstvo!$C$377:$O$426,13,FALSE))," ",VLOOKUP(ROWS($M$482:M507),Uputstvo!$C$377:$O$426,13,FALSE))</f>
        <v xml:space="preserve"> </v>
      </c>
      <c r="N507" s="290">
        <f t="shared" ca="1" si="28"/>
        <v>0</v>
      </c>
      <c r="O507" s="291">
        <f t="shared" ca="1" si="29"/>
        <v>0</v>
      </c>
      <c r="P507" s="12"/>
      <c r="Q507" s="12"/>
      <c r="R507" s="39"/>
      <c r="S507" s="38"/>
      <c r="T507" s="12"/>
      <c r="U507" s="12"/>
      <c r="V507" s="37"/>
      <c r="W507" s="37"/>
      <c r="X507" s="342"/>
      <c r="Y507" s="236">
        <f t="shared" ca="1" si="30"/>
        <v>0</v>
      </c>
      <c r="Z507" s="7"/>
      <c r="AA507" s="7"/>
      <c r="AB507" s="7"/>
      <c r="AC507" s="7"/>
      <c r="AD507" s="7"/>
      <c r="AE507" s="7"/>
      <c r="AF507" s="7"/>
      <c r="AG507" s="7"/>
    </row>
    <row r="508" spans="1:33" ht="28.5" hidden="1" customHeight="1">
      <c r="A508" s="294">
        <v>27</v>
      </c>
      <c r="B508" s="488" t="str">
        <f ca="1">IF(ISNA(VLOOKUP(ROWS($B$482:B508),Uputstvo!$C$377:$E$426,3,FALSE))," ",VLOOKUP(ROWS($B$482:B508),Uputstvo!$C$377:$E$426,3,FALSE))</f>
        <v xml:space="preserve"> </v>
      </c>
      <c r="C508" s="489"/>
      <c r="D508" s="290" t="str">
        <f ca="1">IF(ISNA(VLOOKUP(ROWS($D$482:D508),Uputstvo!$C$377:$O$426,4,FALSE))," ",VLOOKUP(ROWS($D$482:D508),Uputstvo!$C$377:$O$426,4,FALSE))</f>
        <v xml:space="preserve"> </v>
      </c>
      <c r="E508" s="291" t="str">
        <f ca="1">IF(ISNA(VLOOKUP(ROWS($E$482:E508),Uputstvo!$C$377:$O$426,5,FALSE))," ",VLOOKUP(ROWS($E$482:E508),Uputstvo!$C$377:$O$426,5,FALSE))</f>
        <v xml:space="preserve"> </v>
      </c>
      <c r="F508" s="290" t="str">
        <f ca="1">IF(ISNA(VLOOKUP(ROWS($F$482:F508),Uputstvo!$C$377:$O$426,6,FALSE))," ",VLOOKUP(ROWS($F$482:F508),Uputstvo!$C$377:$O$426,6,FALSE))</f>
        <v xml:space="preserve"> </v>
      </c>
      <c r="G508" s="291" t="str">
        <f ca="1">IF(ISNA(VLOOKUP(ROWS($G$482:G508),Uputstvo!$C$377:$O$426,7,FALSE))," ",VLOOKUP(ROWS($G$482:G508),Uputstvo!$C$377:$O$426,7,FALSE))</f>
        <v xml:space="preserve"> </v>
      </c>
      <c r="H508" s="292" t="str">
        <f ca="1">IF(ISNA(VLOOKUP(ROWS($H$482:H508),Uputstvo!$C$377:$O$426,8,FALSE))," ",VLOOKUP(ROWS($H$482:H508),Uputstvo!$C$377:$O$426,8,FALSE))</f>
        <v xml:space="preserve"> </v>
      </c>
      <c r="I508" s="293" t="str">
        <f ca="1">IF(ISNA(VLOOKUP(ROWS($I$482:I508),Uputstvo!$C$377:$O$426,9,FALSE))," ",VLOOKUP(ROWS($I$482:I508),Uputstvo!$C$377:$O$426,9,FALSE))</f>
        <v xml:space="preserve"> </v>
      </c>
      <c r="J508" s="290" t="str">
        <f ca="1">IF(ISNA(VLOOKUP(ROWS($J$482:J508),Uputstvo!$C$377:$O$426,10,FALSE))," ",VLOOKUP(ROWS($J$482:J508),Uputstvo!$C$377:$O$426,10,FALSE))</f>
        <v xml:space="preserve"> </v>
      </c>
      <c r="K508" s="291" t="str">
        <f ca="1">IF(ISNA(VLOOKUP(ROWS($K$482:K508),Uputstvo!$C$377:$O$426,11,FALSE))," ",VLOOKUP(ROWS($K$482:K508),Uputstvo!$C$377:$O$426,11,FALSE))</f>
        <v xml:space="preserve"> </v>
      </c>
      <c r="L508" s="290" t="str">
        <f ca="1">IF(ISNA(VLOOKUP(ROWS($L$482:L508),Uputstvo!$C$377:$O$426,12,FALSE))," ",VLOOKUP(ROWS($L$482:L508),Uputstvo!$C$377:$O$426,12,FALSE))</f>
        <v xml:space="preserve"> </v>
      </c>
      <c r="M508" s="291" t="str">
        <f ca="1">IF(ISNA(VLOOKUP(ROWS($M$482:M508),Uputstvo!$C$377:$O$426,13,FALSE))," ",VLOOKUP(ROWS($M$482:M508),Uputstvo!$C$377:$O$426,13,FALSE))</f>
        <v xml:space="preserve"> </v>
      </c>
      <c r="N508" s="290">
        <f t="shared" ca="1" si="28"/>
        <v>0</v>
      </c>
      <c r="O508" s="291">
        <f t="shared" ca="1" si="29"/>
        <v>0</v>
      </c>
      <c r="P508" s="12"/>
      <c r="Q508" s="12"/>
      <c r="R508" s="39"/>
      <c r="S508" s="38"/>
      <c r="T508" s="12"/>
      <c r="U508" s="12"/>
      <c r="V508" s="37"/>
      <c r="W508" s="37"/>
      <c r="X508" s="342"/>
      <c r="Y508" s="236">
        <f t="shared" ca="1" si="30"/>
        <v>0</v>
      </c>
      <c r="Z508" s="7"/>
      <c r="AA508" s="7"/>
      <c r="AB508" s="7"/>
      <c r="AC508" s="7"/>
      <c r="AD508" s="7"/>
      <c r="AE508" s="7"/>
      <c r="AF508" s="7"/>
      <c r="AG508" s="7"/>
    </row>
    <row r="509" spans="1:33" ht="28.5" hidden="1" customHeight="1">
      <c r="A509" s="294">
        <v>28</v>
      </c>
      <c r="B509" s="488" t="str">
        <f ca="1">IF(ISNA(VLOOKUP(ROWS($B$482:B509),Uputstvo!$C$377:$E$426,3,FALSE))," ",VLOOKUP(ROWS($B$482:B509),Uputstvo!$C$377:$E$426,3,FALSE))</f>
        <v xml:space="preserve"> </v>
      </c>
      <c r="C509" s="489"/>
      <c r="D509" s="290" t="str">
        <f ca="1">IF(ISNA(VLOOKUP(ROWS($D$482:D509),Uputstvo!$C$377:$O$426,4,FALSE))," ",VLOOKUP(ROWS($D$482:D509),Uputstvo!$C$377:$O$426,4,FALSE))</f>
        <v xml:space="preserve"> </v>
      </c>
      <c r="E509" s="291" t="str">
        <f ca="1">IF(ISNA(VLOOKUP(ROWS($E$482:E509),Uputstvo!$C$377:$O$426,5,FALSE))," ",VLOOKUP(ROWS($E$482:E509),Uputstvo!$C$377:$O$426,5,FALSE))</f>
        <v xml:space="preserve"> </v>
      </c>
      <c r="F509" s="290" t="str">
        <f ca="1">IF(ISNA(VLOOKUP(ROWS($F$482:F509),Uputstvo!$C$377:$O$426,6,FALSE))," ",VLOOKUP(ROWS($F$482:F509),Uputstvo!$C$377:$O$426,6,FALSE))</f>
        <v xml:space="preserve"> </v>
      </c>
      <c r="G509" s="291" t="str">
        <f ca="1">IF(ISNA(VLOOKUP(ROWS($G$482:G509),Uputstvo!$C$377:$O$426,7,FALSE))," ",VLOOKUP(ROWS($G$482:G509),Uputstvo!$C$377:$O$426,7,FALSE))</f>
        <v xml:space="preserve"> </v>
      </c>
      <c r="H509" s="292" t="str">
        <f ca="1">IF(ISNA(VLOOKUP(ROWS($H$482:H509),Uputstvo!$C$377:$O$426,8,FALSE))," ",VLOOKUP(ROWS($H$482:H509),Uputstvo!$C$377:$O$426,8,FALSE))</f>
        <v xml:space="preserve"> </v>
      </c>
      <c r="I509" s="293" t="str">
        <f ca="1">IF(ISNA(VLOOKUP(ROWS($I$482:I509),Uputstvo!$C$377:$O$426,9,FALSE))," ",VLOOKUP(ROWS($I$482:I509),Uputstvo!$C$377:$O$426,9,FALSE))</f>
        <v xml:space="preserve"> </v>
      </c>
      <c r="J509" s="290" t="str">
        <f ca="1">IF(ISNA(VLOOKUP(ROWS($J$482:J509),Uputstvo!$C$377:$O$426,10,FALSE))," ",VLOOKUP(ROWS($J$482:J509),Uputstvo!$C$377:$O$426,10,FALSE))</f>
        <v xml:space="preserve"> </v>
      </c>
      <c r="K509" s="291" t="str">
        <f ca="1">IF(ISNA(VLOOKUP(ROWS($K$482:K509),Uputstvo!$C$377:$O$426,11,FALSE))," ",VLOOKUP(ROWS($K$482:K509),Uputstvo!$C$377:$O$426,11,FALSE))</f>
        <v xml:space="preserve"> </v>
      </c>
      <c r="L509" s="290" t="str">
        <f ca="1">IF(ISNA(VLOOKUP(ROWS($L$482:L509),Uputstvo!$C$377:$O$426,12,FALSE))," ",VLOOKUP(ROWS($L$482:L509),Uputstvo!$C$377:$O$426,12,FALSE))</f>
        <v xml:space="preserve"> </v>
      </c>
      <c r="M509" s="291" t="str">
        <f ca="1">IF(ISNA(VLOOKUP(ROWS($M$482:M509),Uputstvo!$C$377:$O$426,13,FALSE))," ",VLOOKUP(ROWS($M$482:M509),Uputstvo!$C$377:$O$426,13,FALSE))</f>
        <v xml:space="preserve"> </v>
      </c>
      <c r="N509" s="290">
        <f t="shared" ca="1" si="28"/>
        <v>0</v>
      </c>
      <c r="O509" s="291">
        <f t="shared" ca="1" si="29"/>
        <v>0</v>
      </c>
      <c r="P509" s="12"/>
      <c r="Q509" s="12"/>
      <c r="R509" s="39"/>
      <c r="S509" s="38"/>
      <c r="T509" s="12"/>
      <c r="U509" s="12"/>
      <c r="V509" s="37"/>
      <c r="W509" s="37"/>
      <c r="X509" s="342"/>
      <c r="Y509" s="236">
        <f t="shared" ca="1" si="30"/>
        <v>0</v>
      </c>
      <c r="Z509" s="7"/>
      <c r="AA509" s="7"/>
      <c r="AB509" s="7"/>
      <c r="AC509" s="7"/>
      <c r="AD509" s="7"/>
      <c r="AE509" s="7"/>
      <c r="AF509" s="7"/>
      <c r="AG509" s="7"/>
    </row>
    <row r="510" spans="1:33" ht="28.5" hidden="1" customHeight="1">
      <c r="A510" s="294">
        <v>29</v>
      </c>
      <c r="B510" s="488" t="str">
        <f ca="1">IF(ISNA(VLOOKUP(ROWS($B$482:B510),Uputstvo!$C$377:$E$426,3,FALSE))," ",VLOOKUP(ROWS($B$482:B510),Uputstvo!$C$377:$E$426,3,FALSE))</f>
        <v xml:space="preserve"> </v>
      </c>
      <c r="C510" s="489"/>
      <c r="D510" s="290" t="str">
        <f ca="1">IF(ISNA(VLOOKUP(ROWS($D$482:D510),Uputstvo!$C$377:$O$426,4,FALSE))," ",VLOOKUP(ROWS($D$482:D510),Uputstvo!$C$377:$O$426,4,FALSE))</f>
        <v xml:space="preserve"> </v>
      </c>
      <c r="E510" s="291" t="str">
        <f ca="1">IF(ISNA(VLOOKUP(ROWS($E$482:E510),Uputstvo!$C$377:$O$426,5,FALSE))," ",VLOOKUP(ROWS($E$482:E510),Uputstvo!$C$377:$O$426,5,FALSE))</f>
        <v xml:space="preserve"> </v>
      </c>
      <c r="F510" s="290" t="str">
        <f ca="1">IF(ISNA(VLOOKUP(ROWS($F$482:F510),Uputstvo!$C$377:$O$426,6,FALSE))," ",VLOOKUP(ROWS($F$482:F510),Uputstvo!$C$377:$O$426,6,FALSE))</f>
        <v xml:space="preserve"> </v>
      </c>
      <c r="G510" s="291" t="str">
        <f ca="1">IF(ISNA(VLOOKUP(ROWS($G$482:G510),Uputstvo!$C$377:$O$426,7,FALSE))," ",VLOOKUP(ROWS($G$482:G510),Uputstvo!$C$377:$O$426,7,FALSE))</f>
        <v xml:space="preserve"> </v>
      </c>
      <c r="H510" s="292" t="str">
        <f ca="1">IF(ISNA(VLOOKUP(ROWS($H$482:H510),Uputstvo!$C$377:$O$426,8,FALSE))," ",VLOOKUP(ROWS($H$482:H510),Uputstvo!$C$377:$O$426,8,FALSE))</f>
        <v xml:space="preserve"> </v>
      </c>
      <c r="I510" s="293" t="str">
        <f ca="1">IF(ISNA(VLOOKUP(ROWS($I$482:I510),Uputstvo!$C$377:$O$426,9,FALSE))," ",VLOOKUP(ROWS($I$482:I510),Uputstvo!$C$377:$O$426,9,FALSE))</f>
        <v xml:space="preserve"> </v>
      </c>
      <c r="J510" s="290" t="str">
        <f ca="1">IF(ISNA(VLOOKUP(ROWS($J$482:J510),Uputstvo!$C$377:$O$426,10,FALSE))," ",VLOOKUP(ROWS($J$482:J510),Uputstvo!$C$377:$O$426,10,FALSE))</f>
        <v xml:space="preserve"> </v>
      </c>
      <c r="K510" s="291" t="str">
        <f ca="1">IF(ISNA(VLOOKUP(ROWS($K$482:K510),Uputstvo!$C$377:$O$426,11,FALSE))," ",VLOOKUP(ROWS($K$482:K510),Uputstvo!$C$377:$O$426,11,FALSE))</f>
        <v xml:space="preserve"> </v>
      </c>
      <c r="L510" s="290" t="str">
        <f ca="1">IF(ISNA(VLOOKUP(ROWS($L$482:L510),Uputstvo!$C$377:$O$426,12,FALSE))," ",VLOOKUP(ROWS($L$482:L510),Uputstvo!$C$377:$O$426,12,FALSE))</f>
        <v xml:space="preserve"> </v>
      </c>
      <c r="M510" s="291" t="str">
        <f ca="1">IF(ISNA(VLOOKUP(ROWS($M$482:M510),Uputstvo!$C$377:$O$426,13,FALSE))," ",VLOOKUP(ROWS($M$482:M510),Uputstvo!$C$377:$O$426,13,FALSE))</f>
        <v xml:space="preserve"> </v>
      </c>
      <c r="N510" s="290">
        <f t="shared" ca="1" si="28"/>
        <v>0</v>
      </c>
      <c r="O510" s="291">
        <f t="shared" ca="1" si="29"/>
        <v>0</v>
      </c>
      <c r="P510" s="12"/>
      <c r="Q510" s="12"/>
      <c r="R510" s="39"/>
      <c r="S510" s="38"/>
      <c r="T510" s="12"/>
      <c r="U510" s="12"/>
      <c r="V510" s="37"/>
      <c r="W510" s="37"/>
      <c r="X510" s="342"/>
      <c r="Y510" s="236">
        <f t="shared" ca="1" si="30"/>
        <v>0</v>
      </c>
      <c r="Z510" s="7"/>
      <c r="AA510" s="7"/>
      <c r="AB510" s="7"/>
      <c r="AC510" s="7"/>
      <c r="AD510" s="7"/>
      <c r="AE510" s="7"/>
      <c r="AF510" s="7"/>
      <c r="AG510" s="7"/>
    </row>
    <row r="511" spans="1:33" ht="28.5" hidden="1" customHeight="1">
      <c r="A511" s="294">
        <v>30</v>
      </c>
      <c r="B511" s="488" t="str">
        <f ca="1">IF(ISNA(VLOOKUP(ROWS($B$482:B511),Uputstvo!$C$377:$E$426,3,FALSE))," ",VLOOKUP(ROWS($B$482:B511),Uputstvo!$C$377:$E$426,3,FALSE))</f>
        <v xml:space="preserve"> </v>
      </c>
      <c r="C511" s="489"/>
      <c r="D511" s="290" t="str">
        <f ca="1">IF(ISNA(VLOOKUP(ROWS($D$482:D511),Uputstvo!$C$377:$O$426,4,FALSE))," ",VLOOKUP(ROWS($D$482:D511),Uputstvo!$C$377:$O$426,4,FALSE))</f>
        <v xml:space="preserve"> </v>
      </c>
      <c r="E511" s="291" t="str">
        <f ca="1">IF(ISNA(VLOOKUP(ROWS($E$482:E511),Uputstvo!$C$377:$O$426,5,FALSE))," ",VLOOKUP(ROWS($E$482:E511),Uputstvo!$C$377:$O$426,5,FALSE))</f>
        <v xml:space="preserve"> </v>
      </c>
      <c r="F511" s="290" t="str">
        <f ca="1">IF(ISNA(VLOOKUP(ROWS($F$482:F511),Uputstvo!$C$377:$O$426,6,FALSE))," ",VLOOKUP(ROWS($F$482:F511),Uputstvo!$C$377:$O$426,6,FALSE))</f>
        <v xml:space="preserve"> </v>
      </c>
      <c r="G511" s="291" t="str">
        <f ca="1">IF(ISNA(VLOOKUP(ROWS($G$482:G511),Uputstvo!$C$377:$O$426,7,FALSE))," ",VLOOKUP(ROWS($G$482:G511),Uputstvo!$C$377:$O$426,7,FALSE))</f>
        <v xml:space="preserve"> </v>
      </c>
      <c r="H511" s="292" t="str">
        <f ca="1">IF(ISNA(VLOOKUP(ROWS($H$482:H511),Uputstvo!$C$377:$O$426,8,FALSE))," ",VLOOKUP(ROWS($H$482:H511),Uputstvo!$C$377:$O$426,8,FALSE))</f>
        <v xml:space="preserve"> </v>
      </c>
      <c r="I511" s="293" t="str">
        <f ca="1">IF(ISNA(VLOOKUP(ROWS($I$482:I511),Uputstvo!$C$377:$O$426,9,FALSE))," ",VLOOKUP(ROWS($I$482:I511),Uputstvo!$C$377:$O$426,9,FALSE))</f>
        <v xml:space="preserve"> </v>
      </c>
      <c r="J511" s="290" t="str">
        <f ca="1">IF(ISNA(VLOOKUP(ROWS($J$482:J511),Uputstvo!$C$377:$O$426,10,FALSE))," ",VLOOKUP(ROWS($J$482:J511),Uputstvo!$C$377:$O$426,10,FALSE))</f>
        <v xml:space="preserve"> </v>
      </c>
      <c r="K511" s="291" t="str">
        <f ca="1">IF(ISNA(VLOOKUP(ROWS($K$482:K511),Uputstvo!$C$377:$O$426,11,FALSE))," ",VLOOKUP(ROWS($K$482:K511),Uputstvo!$C$377:$O$426,11,FALSE))</f>
        <v xml:space="preserve"> </v>
      </c>
      <c r="L511" s="290" t="str">
        <f ca="1">IF(ISNA(VLOOKUP(ROWS($L$482:L511),Uputstvo!$C$377:$O$426,12,FALSE))," ",VLOOKUP(ROWS($L$482:L511),Uputstvo!$C$377:$O$426,12,FALSE))</f>
        <v xml:space="preserve"> </v>
      </c>
      <c r="M511" s="291" t="str">
        <f ca="1">IF(ISNA(VLOOKUP(ROWS($M$482:M511),Uputstvo!$C$377:$O$426,13,FALSE))," ",VLOOKUP(ROWS($M$482:M511),Uputstvo!$C$377:$O$426,13,FALSE))</f>
        <v xml:space="preserve"> </v>
      </c>
      <c r="N511" s="290">
        <f t="shared" ca="1" si="28"/>
        <v>0</v>
      </c>
      <c r="O511" s="291">
        <f t="shared" ca="1" si="29"/>
        <v>0</v>
      </c>
      <c r="P511" s="12"/>
      <c r="Q511" s="12"/>
      <c r="R511" s="39"/>
      <c r="S511" s="38"/>
      <c r="T511" s="12"/>
      <c r="U511" s="12"/>
      <c r="V511" s="37"/>
      <c r="W511" s="37"/>
      <c r="X511" s="342"/>
      <c r="Y511" s="236">
        <f t="shared" ca="1" si="30"/>
        <v>0</v>
      </c>
      <c r="Z511" s="7"/>
      <c r="AA511" s="7"/>
      <c r="AB511" s="7"/>
      <c r="AC511" s="7"/>
      <c r="AD511" s="7"/>
      <c r="AE511" s="7"/>
      <c r="AF511" s="7"/>
      <c r="AG511" s="7"/>
    </row>
    <row r="512" spans="1:33" ht="28.5" hidden="1" customHeight="1">
      <c r="A512" s="294">
        <v>31</v>
      </c>
      <c r="B512" s="488" t="str">
        <f ca="1">IF(ISNA(VLOOKUP(ROWS($B$482:B512),Uputstvo!$C$377:$E$426,3,FALSE))," ",VLOOKUP(ROWS($B$482:B512),Uputstvo!$C$377:$E$426,3,FALSE))</f>
        <v xml:space="preserve"> </v>
      </c>
      <c r="C512" s="489"/>
      <c r="D512" s="290" t="str">
        <f ca="1">IF(ISNA(VLOOKUP(ROWS($D$482:D512),Uputstvo!$C$377:$O$426,4,FALSE))," ",VLOOKUP(ROWS($D$482:D512),Uputstvo!$C$377:$O$426,4,FALSE))</f>
        <v xml:space="preserve"> </v>
      </c>
      <c r="E512" s="291" t="str">
        <f ca="1">IF(ISNA(VLOOKUP(ROWS($E$482:E512),Uputstvo!$C$377:$O$426,5,FALSE))," ",VLOOKUP(ROWS($E$482:E512),Uputstvo!$C$377:$O$426,5,FALSE))</f>
        <v xml:space="preserve"> </v>
      </c>
      <c r="F512" s="290" t="str">
        <f ca="1">IF(ISNA(VLOOKUP(ROWS($F$482:F512),Uputstvo!$C$377:$O$426,6,FALSE))," ",VLOOKUP(ROWS($F$482:F512),Uputstvo!$C$377:$O$426,6,FALSE))</f>
        <v xml:space="preserve"> </v>
      </c>
      <c r="G512" s="291" t="str">
        <f ca="1">IF(ISNA(VLOOKUP(ROWS($G$482:G512),Uputstvo!$C$377:$O$426,7,FALSE))," ",VLOOKUP(ROWS($G$482:G512),Uputstvo!$C$377:$O$426,7,FALSE))</f>
        <v xml:space="preserve"> </v>
      </c>
      <c r="H512" s="292" t="str">
        <f ca="1">IF(ISNA(VLOOKUP(ROWS($H$482:H512),Uputstvo!$C$377:$O$426,8,FALSE))," ",VLOOKUP(ROWS($H$482:H512),Uputstvo!$C$377:$O$426,8,FALSE))</f>
        <v xml:space="preserve"> </v>
      </c>
      <c r="I512" s="293" t="str">
        <f ca="1">IF(ISNA(VLOOKUP(ROWS($I$482:I512),Uputstvo!$C$377:$O$426,9,FALSE))," ",VLOOKUP(ROWS($I$482:I512),Uputstvo!$C$377:$O$426,9,FALSE))</f>
        <v xml:space="preserve"> </v>
      </c>
      <c r="J512" s="290" t="str">
        <f ca="1">IF(ISNA(VLOOKUP(ROWS($J$482:J512),Uputstvo!$C$377:$O$426,10,FALSE))," ",VLOOKUP(ROWS($J$482:J512),Uputstvo!$C$377:$O$426,10,FALSE))</f>
        <v xml:space="preserve"> </v>
      </c>
      <c r="K512" s="291" t="str">
        <f ca="1">IF(ISNA(VLOOKUP(ROWS($K$482:K512),Uputstvo!$C$377:$O$426,11,FALSE))," ",VLOOKUP(ROWS($K$482:K512),Uputstvo!$C$377:$O$426,11,FALSE))</f>
        <v xml:space="preserve"> </v>
      </c>
      <c r="L512" s="290" t="str">
        <f ca="1">IF(ISNA(VLOOKUP(ROWS($L$482:L512),Uputstvo!$C$377:$O$426,12,FALSE))," ",VLOOKUP(ROWS($L$482:L512),Uputstvo!$C$377:$O$426,12,FALSE))</f>
        <v xml:space="preserve"> </v>
      </c>
      <c r="M512" s="291" t="str">
        <f ca="1">IF(ISNA(VLOOKUP(ROWS($M$482:M512),Uputstvo!$C$377:$O$426,13,FALSE))," ",VLOOKUP(ROWS($M$482:M512),Uputstvo!$C$377:$O$426,13,FALSE))</f>
        <v xml:space="preserve"> </v>
      </c>
      <c r="N512" s="290">
        <f t="shared" ca="1" si="28"/>
        <v>0</v>
      </c>
      <c r="O512" s="291">
        <f t="shared" ca="1" si="29"/>
        <v>0</v>
      </c>
      <c r="P512" s="12"/>
      <c r="Q512" s="12"/>
      <c r="R512" s="39"/>
      <c r="S512" s="38"/>
      <c r="T512" s="12"/>
      <c r="U512" s="12"/>
      <c r="V512" s="37"/>
      <c r="W512" s="37"/>
      <c r="X512" s="342"/>
      <c r="Y512" s="236">
        <f t="shared" ca="1" si="30"/>
        <v>0</v>
      </c>
      <c r="Z512" s="7"/>
      <c r="AA512" s="7"/>
      <c r="AB512" s="7"/>
      <c r="AC512" s="7"/>
      <c r="AD512" s="7"/>
      <c r="AE512" s="7"/>
      <c r="AF512" s="7"/>
      <c r="AG512" s="7"/>
    </row>
    <row r="513" spans="1:34" ht="28.5" hidden="1" customHeight="1">
      <c r="A513" s="294">
        <v>32</v>
      </c>
      <c r="B513" s="488" t="str">
        <f ca="1">IF(ISNA(VLOOKUP(ROWS($B$482:B513),Uputstvo!$C$377:$E$426,3,FALSE))," ",VLOOKUP(ROWS($B$482:B513),Uputstvo!$C$377:$E$426,3,FALSE))</f>
        <v xml:space="preserve"> </v>
      </c>
      <c r="C513" s="489"/>
      <c r="D513" s="290" t="str">
        <f ca="1">IF(ISNA(VLOOKUP(ROWS($D$482:D513),Uputstvo!$C$377:$O$426,4,FALSE))," ",VLOOKUP(ROWS($D$482:D513),Uputstvo!$C$377:$O$426,4,FALSE))</f>
        <v xml:space="preserve"> </v>
      </c>
      <c r="E513" s="291" t="str">
        <f ca="1">IF(ISNA(VLOOKUP(ROWS($E$482:E513),Uputstvo!$C$377:$O$426,5,FALSE))," ",VLOOKUP(ROWS($E$482:E513),Uputstvo!$C$377:$O$426,5,FALSE))</f>
        <v xml:space="preserve"> </v>
      </c>
      <c r="F513" s="290" t="str">
        <f ca="1">IF(ISNA(VLOOKUP(ROWS($F$482:F513),Uputstvo!$C$377:$O$426,6,FALSE))," ",VLOOKUP(ROWS($F$482:F513),Uputstvo!$C$377:$O$426,6,FALSE))</f>
        <v xml:space="preserve"> </v>
      </c>
      <c r="G513" s="291" t="str">
        <f ca="1">IF(ISNA(VLOOKUP(ROWS($G$482:G513),Uputstvo!$C$377:$O$426,7,FALSE))," ",VLOOKUP(ROWS($G$482:G513),Uputstvo!$C$377:$O$426,7,FALSE))</f>
        <v xml:space="preserve"> </v>
      </c>
      <c r="H513" s="292" t="str">
        <f ca="1">IF(ISNA(VLOOKUP(ROWS($H$482:H513),Uputstvo!$C$377:$O$426,8,FALSE))," ",VLOOKUP(ROWS($H$482:H513),Uputstvo!$C$377:$O$426,8,FALSE))</f>
        <v xml:space="preserve"> </v>
      </c>
      <c r="I513" s="293" t="str">
        <f ca="1">IF(ISNA(VLOOKUP(ROWS($I$482:I513),Uputstvo!$C$377:$O$426,9,FALSE))," ",VLOOKUP(ROWS($I$482:I513),Uputstvo!$C$377:$O$426,9,FALSE))</f>
        <v xml:space="preserve"> </v>
      </c>
      <c r="J513" s="290" t="str">
        <f ca="1">IF(ISNA(VLOOKUP(ROWS($J$482:J513),Uputstvo!$C$377:$O$426,10,FALSE))," ",VLOOKUP(ROWS($J$482:J513),Uputstvo!$C$377:$O$426,10,FALSE))</f>
        <v xml:space="preserve"> </v>
      </c>
      <c r="K513" s="291" t="str">
        <f ca="1">IF(ISNA(VLOOKUP(ROWS($K$482:K513),Uputstvo!$C$377:$O$426,11,FALSE))," ",VLOOKUP(ROWS($K$482:K513),Uputstvo!$C$377:$O$426,11,FALSE))</f>
        <v xml:space="preserve"> </v>
      </c>
      <c r="L513" s="290" t="str">
        <f ca="1">IF(ISNA(VLOOKUP(ROWS($L$482:L513),Uputstvo!$C$377:$O$426,12,FALSE))," ",VLOOKUP(ROWS($L$482:L513),Uputstvo!$C$377:$O$426,12,FALSE))</f>
        <v xml:space="preserve"> </v>
      </c>
      <c r="M513" s="291" t="str">
        <f ca="1">IF(ISNA(VLOOKUP(ROWS($M$482:M513),Uputstvo!$C$377:$O$426,13,FALSE))," ",VLOOKUP(ROWS($M$482:M513),Uputstvo!$C$377:$O$426,13,FALSE))</f>
        <v xml:space="preserve"> </v>
      </c>
      <c r="N513" s="290">
        <f t="shared" ca="1" si="28"/>
        <v>0</v>
      </c>
      <c r="O513" s="291">
        <f t="shared" ca="1" si="29"/>
        <v>0</v>
      </c>
      <c r="P513" s="12"/>
      <c r="Q513" s="12"/>
      <c r="R513" s="39"/>
      <c r="S513" s="38"/>
      <c r="T513" s="12"/>
      <c r="U513" s="12"/>
      <c r="V513" s="37"/>
      <c r="W513" s="37"/>
      <c r="X513" s="342"/>
      <c r="Y513" s="236">
        <f t="shared" ca="1" si="30"/>
        <v>0</v>
      </c>
      <c r="Z513" s="7"/>
      <c r="AA513" s="7"/>
      <c r="AB513" s="7"/>
      <c r="AC513" s="7"/>
      <c r="AD513" s="7"/>
      <c r="AE513" s="7"/>
      <c r="AF513" s="7"/>
      <c r="AG513" s="7"/>
    </row>
    <row r="514" spans="1:34" ht="28.5" hidden="1" customHeight="1">
      <c r="A514" s="294">
        <v>33</v>
      </c>
      <c r="B514" s="488" t="str">
        <f ca="1">IF(ISNA(VLOOKUP(ROWS($B$482:B514),Uputstvo!$C$377:$E$426,3,FALSE))," ",VLOOKUP(ROWS($B$482:B514),Uputstvo!$C$377:$E$426,3,FALSE))</f>
        <v xml:space="preserve"> </v>
      </c>
      <c r="C514" s="489"/>
      <c r="D514" s="290" t="str">
        <f ca="1">IF(ISNA(VLOOKUP(ROWS($D$482:D514),Uputstvo!$C$377:$O$426,4,FALSE))," ",VLOOKUP(ROWS($D$482:D514),Uputstvo!$C$377:$O$426,4,FALSE))</f>
        <v xml:space="preserve"> </v>
      </c>
      <c r="E514" s="291" t="str">
        <f ca="1">IF(ISNA(VLOOKUP(ROWS($E$482:E514),Uputstvo!$C$377:$O$426,5,FALSE))," ",VLOOKUP(ROWS($E$482:E514),Uputstvo!$C$377:$O$426,5,FALSE))</f>
        <v xml:space="preserve"> </v>
      </c>
      <c r="F514" s="290" t="str">
        <f ca="1">IF(ISNA(VLOOKUP(ROWS($F$482:F514),Uputstvo!$C$377:$O$426,6,FALSE))," ",VLOOKUP(ROWS($F$482:F514),Uputstvo!$C$377:$O$426,6,FALSE))</f>
        <v xml:space="preserve"> </v>
      </c>
      <c r="G514" s="291" t="str">
        <f ca="1">IF(ISNA(VLOOKUP(ROWS($G$482:G514),Uputstvo!$C$377:$O$426,7,FALSE))," ",VLOOKUP(ROWS($G$482:G514),Uputstvo!$C$377:$O$426,7,FALSE))</f>
        <v xml:space="preserve"> </v>
      </c>
      <c r="H514" s="292" t="str">
        <f ca="1">IF(ISNA(VLOOKUP(ROWS($H$482:H514),Uputstvo!$C$377:$O$426,8,FALSE))," ",VLOOKUP(ROWS($H$482:H514),Uputstvo!$C$377:$O$426,8,FALSE))</f>
        <v xml:space="preserve"> </v>
      </c>
      <c r="I514" s="293" t="str">
        <f ca="1">IF(ISNA(VLOOKUP(ROWS($I$482:I514),Uputstvo!$C$377:$O$426,9,FALSE))," ",VLOOKUP(ROWS($I$482:I514),Uputstvo!$C$377:$O$426,9,FALSE))</f>
        <v xml:space="preserve"> </v>
      </c>
      <c r="J514" s="290" t="str">
        <f ca="1">IF(ISNA(VLOOKUP(ROWS($J$482:J514),Uputstvo!$C$377:$O$426,10,FALSE))," ",VLOOKUP(ROWS($J$482:J514),Uputstvo!$C$377:$O$426,10,FALSE))</f>
        <v xml:space="preserve"> </v>
      </c>
      <c r="K514" s="291" t="str">
        <f ca="1">IF(ISNA(VLOOKUP(ROWS($K$482:K514),Uputstvo!$C$377:$O$426,11,FALSE))," ",VLOOKUP(ROWS($K$482:K514),Uputstvo!$C$377:$O$426,11,FALSE))</f>
        <v xml:space="preserve"> </v>
      </c>
      <c r="L514" s="290" t="str">
        <f ca="1">IF(ISNA(VLOOKUP(ROWS($L$482:L514),Uputstvo!$C$377:$O$426,12,FALSE))," ",VLOOKUP(ROWS($L$482:L514),Uputstvo!$C$377:$O$426,12,FALSE))</f>
        <v xml:space="preserve"> </v>
      </c>
      <c r="M514" s="291" t="str">
        <f ca="1">IF(ISNA(VLOOKUP(ROWS($M$482:M514),Uputstvo!$C$377:$O$426,13,FALSE))," ",VLOOKUP(ROWS($M$482:M514),Uputstvo!$C$377:$O$426,13,FALSE))</f>
        <v xml:space="preserve"> </v>
      </c>
      <c r="N514" s="290">
        <f t="shared" ca="1" si="28"/>
        <v>0</v>
      </c>
      <c r="O514" s="291">
        <f t="shared" ca="1" si="29"/>
        <v>0</v>
      </c>
      <c r="P514" s="12"/>
      <c r="Q514" s="12"/>
      <c r="R514" s="39"/>
      <c r="S514" s="38"/>
      <c r="T514" s="12"/>
      <c r="U514" s="12"/>
      <c r="V514" s="37"/>
      <c r="W514" s="37"/>
      <c r="X514" s="342"/>
      <c r="Y514" s="236">
        <f t="shared" ca="1" si="30"/>
        <v>0</v>
      </c>
      <c r="Z514" s="7"/>
      <c r="AA514" s="7"/>
      <c r="AB514" s="7"/>
      <c r="AC514" s="7"/>
      <c r="AD514" s="7"/>
      <c r="AE514" s="7"/>
      <c r="AF514" s="7"/>
      <c r="AG514" s="7"/>
    </row>
    <row r="515" spans="1:34" ht="28.5" hidden="1" customHeight="1">
      <c r="A515" s="294">
        <v>34</v>
      </c>
      <c r="B515" s="488" t="str">
        <f ca="1">IF(ISNA(VLOOKUP(ROWS($B$482:B515),Uputstvo!$C$377:$E$426,3,FALSE))," ",VLOOKUP(ROWS($B$482:B515),Uputstvo!$C$377:$E$426,3,FALSE))</f>
        <v xml:space="preserve"> </v>
      </c>
      <c r="C515" s="489"/>
      <c r="D515" s="290" t="str">
        <f ca="1">IF(ISNA(VLOOKUP(ROWS($D$482:D515),Uputstvo!$C$377:$O$426,4,FALSE))," ",VLOOKUP(ROWS($D$482:D515),Uputstvo!$C$377:$O$426,4,FALSE))</f>
        <v xml:space="preserve"> </v>
      </c>
      <c r="E515" s="291" t="str">
        <f ca="1">IF(ISNA(VLOOKUP(ROWS($E$482:E515),Uputstvo!$C$377:$O$426,5,FALSE))," ",VLOOKUP(ROWS($E$482:E515),Uputstvo!$C$377:$O$426,5,FALSE))</f>
        <v xml:space="preserve"> </v>
      </c>
      <c r="F515" s="290" t="str">
        <f ca="1">IF(ISNA(VLOOKUP(ROWS($F$482:F515),Uputstvo!$C$377:$O$426,6,FALSE))," ",VLOOKUP(ROWS($F$482:F515),Uputstvo!$C$377:$O$426,6,FALSE))</f>
        <v xml:space="preserve"> </v>
      </c>
      <c r="G515" s="291" t="str">
        <f ca="1">IF(ISNA(VLOOKUP(ROWS($G$482:G515),Uputstvo!$C$377:$O$426,7,FALSE))," ",VLOOKUP(ROWS($G$482:G515),Uputstvo!$C$377:$O$426,7,FALSE))</f>
        <v xml:space="preserve"> </v>
      </c>
      <c r="H515" s="292" t="str">
        <f ca="1">IF(ISNA(VLOOKUP(ROWS($H$482:H515),Uputstvo!$C$377:$O$426,8,FALSE))," ",VLOOKUP(ROWS($H$482:H515),Uputstvo!$C$377:$O$426,8,FALSE))</f>
        <v xml:space="preserve"> </v>
      </c>
      <c r="I515" s="293" t="str">
        <f ca="1">IF(ISNA(VLOOKUP(ROWS($I$482:I515),Uputstvo!$C$377:$O$426,9,FALSE))," ",VLOOKUP(ROWS($I$482:I515),Uputstvo!$C$377:$O$426,9,FALSE))</f>
        <v xml:space="preserve"> </v>
      </c>
      <c r="J515" s="290" t="str">
        <f ca="1">IF(ISNA(VLOOKUP(ROWS($J$482:J515),Uputstvo!$C$377:$O$426,10,FALSE))," ",VLOOKUP(ROWS($J$482:J515),Uputstvo!$C$377:$O$426,10,FALSE))</f>
        <v xml:space="preserve"> </v>
      </c>
      <c r="K515" s="291" t="str">
        <f ca="1">IF(ISNA(VLOOKUP(ROWS($K$482:K515),Uputstvo!$C$377:$O$426,11,FALSE))," ",VLOOKUP(ROWS($K$482:K515),Uputstvo!$C$377:$O$426,11,FALSE))</f>
        <v xml:space="preserve"> </v>
      </c>
      <c r="L515" s="290" t="str">
        <f ca="1">IF(ISNA(VLOOKUP(ROWS($L$482:L515),Uputstvo!$C$377:$O$426,12,FALSE))," ",VLOOKUP(ROWS($L$482:L515),Uputstvo!$C$377:$O$426,12,FALSE))</f>
        <v xml:space="preserve"> </v>
      </c>
      <c r="M515" s="291" t="str">
        <f ca="1">IF(ISNA(VLOOKUP(ROWS($M$482:M515),Uputstvo!$C$377:$O$426,13,FALSE))," ",VLOOKUP(ROWS($M$482:M515),Uputstvo!$C$377:$O$426,13,FALSE))</f>
        <v xml:space="preserve"> </v>
      </c>
      <c r="N515" s="290">
        <f t="shared" ca="1" si="28"/>
        <v>0</v>
      </c>
      <c r="O515" s="291">
        <f t="shared" ca="1" si="29"/>
        <v>0</v>
      </c>
      <c r="P515" s="12"/>
      <c r="Q515" s="12"/>
      <c r="R515" s="39"/>
      <c r="S515" s="38"/>
      <c r="T515" s="12"/>
      <c r="U515" s="12"/>
      <c r="V515" s="37"/>
      <c r="W515" s="37"/>
      <c r="X515" s="342"/>
      <c r="Y515" s="236">
        <f t="shared" ca="1" si="30"/>
        <v>0</v>
      </c>
      <c r="Z515" s="7"/>
      <c r="AA515" s="7"/>
      <c r="AB515" s="7"/>
      <c r="AC515" s="7"/>
      <c r="AD515" s="7"/>
      <c r="AE515" s="7"/>
      <c r="AF515" s="7"/>
      <c r="AG515" s="7"/>
    </row>
    <row r="516" spans="1:34" ht="28.5" hidden="1" customHeight="1">
      <c r="A516" s="294">
        <v>35</v>
      </c>
      <c r="B516" s="488" t="str">
        <f ca="1">IF(ISNA(VLOOKUP(ROWS($B$482:B516),Uputstvo!$C$377:$E$426,3,FALSE))," ",VLOOKUP(ROWS($B$482:B516),Uputstvo!$C$377:$E$426,3,FALSE))</f>
        <v xml:space="preserve"> </v>
      </c>
      <c r="C516" s="489"/>
      <c r="D516" s="290" t="str">
        <f ca="1">IF(ISNA(VLOOKUP(ROWS($D$482:D516),Uputstvo!$C$377:$O$426,4,FALSE))," ",VLOOKUP(ROWS($D$482:D516),Uputstvo!$C$377:$O$426,4,FALSE))</f>
        <v xml:space="preserve"> </v>
      </c>
      <c r="E516" s="291" t="str">
        <f ca="1">IF(ISNA(VLOOKUP(ROWS($E$482:E516),Uputstvo!$C$377:$O$426,5,FALSE))," ",VLOOKUP(ROWS($E$482:E516),Uputstvo!$C$377:$O$426,5,FALSE))</f>
        <v xml:space="preserve"> </v>
      </c>
      <c r="F516" s="290" t="str">
        <f ca="1">IF(ISNA(VLOOKUP(ROWS($F$482:F516),Uputstvo!$C$377:$O$426,6,FALSE))," ",VLOOKUP(ROWS($F$482:F516),Uputstvo!$C$377:$O$426,6,FALSE))</f>
        <v xml:space="preserve"> </v>
      </c>
      <c r="G516" s="291" t="str">
        <f ca="1">IF(ISNA(VLOOKUP(ROWS($G$482:G516),Uputstvo!$C$377:$O$426,7,FALSE))," ",VLOOKUP(ROWS($G$482:G516),Uputstvo!$C$377:$O$426,7,FALSE))</f>
        <v xml:space="preserve"> </v>
      </c>
      <c r="H516" s="292" t="str">
        <f ca="1">IF(ISNA(VLOOKUP(ROWS($H$482:H516),Uputstvo!$C$377:$O$426,8,FALSE))," ",VLOOKUP(ROWS($H$482:H516),Uputstvo!$C$377:$O$426,8,FALSE))</f>
        <v xml:space="preserve"> </v>
      </c>
      <c r="I516" s="293" t="str">
        <f ca="1">IF(ISNA(VLOOKUP(ROWS($I$482:I516),Uputstvo!$C$377:$O$426,9,FALSE))," ",VLOOKUP(ROWS($I$482:I516),Uputstvo!$C$377:$O$426,9,FALSE))</f>
        <v xml:space="preserve"> </v>
      </c>
      <c r="J516" s="290" t="str">
        <f ca="1">IF(ISNA(VLOOKUP(ROWS($J$482:J516),Uputstvo!$C$377:$O$426,10,FALSE))," ",VLOOKUP(ROWS($J$482:J516),Uputstvo!$C$377:$O$426,10,FALSE))</f>
        <v xml:space="preserve"> </v>
      </c>
      <c r="K516" s="291" t="str">
        <f ca="1">IF(ISNA(VLOOKUP(ROWS($K$482:K516),Uputstvo!$C$377:$O$426,11,FALSE))," ",VLOOKUP(ROWS($K$482:K516),Uputstvo!$C$377:$O$426,11,FALSE))</f>
        <v xml:space="preserve"> </v>
      </c>
      <c r="L516" s="290" t="str">
        <f ca="1">IF(ISNA(VLOOKUP(ROWS($L$482:L516),Uputstvo!$C$377:$O$426,12,FALSE))," ",VLOOKUP(ROWS($L$482:L516),Uputstvo!$C$377:$O$426,12,FALSE))</f>
        <v xml:space="preserve"> </v>
      </c>
      <c r="M516" s="291" t="str">
        <f ca="1">IF(ISNA(VLOOKUP(ROWS($M$482:M516),Uputstvo!$C$377:$O$426,13,FALSE))," ",VLOOKUP(ROWS($M$482:M516),Uputstvo!$C$377:$O$426,13,FALSE))</f>
        <v xml:space="preserve"> </v>
      </c>
      <c r="N516" s="290">
        <f t="shared" ca="1" si="28"/>
        <v>0</v>
      </c>
      <c r="O516" s="291">
        <f t="shared" ca="1" si="29"/>
        <v>0</v>
      </c>
      <c r="P516" s="12"/>
      <c r="Q516" s="12"/>
      <c r="R516" s="39"/>
      <c r="S516" s="38"/>
      <c r="T516" s="12"/>
      <c r="U516" s="12"/>
      <c r="V516" s="37"/>
      <c r="W516" s="37"/>
      <c r="X516" s="342"/>
      <c r="Y516" s="236">
        <f t="shared" ca="1" si="30"/>
        <v>0</v>
      </c>
      <c r="Z516" s="7"/>
      <c r="AA516" s="7"/>
      <c r="AB516" s="7"/>
      <c r="AC516" s="7"/>
      <c r="AD516" s="7"/>
      <c r="AE516" s="7"/>
      <c r="AF516" s="7"/>
      <c r="AG516" s="7"/>
    </row>
    <row r="517" spans="1:34" ht="28.5" hidden="1" customHeight="1">
      <c r="A517" s="294">
        <v>36</v>
      </c>
      <c r="B517" s="488" t="str">
        <f ca="1">IF(ISNA(VLOOKUP(ROWS($B$482:B517),Uputstvo!$C$377:$E$426,3,FALSE))," ",VLOOKUP(ROWS($B$482:B517),Uputstvo!$C$377:$E$426,3,FALSE))</f>
        <v xml:space="preserve"> </v>
      </c>
      <c r="C517" s="489"/>
      <c r="D517" s="290" t="str">
        <f ca="1">IF(ISNA(VLOOKUP(ROWS($D$482:D517),Uputstvo!$C$377:$O$426,4,FALSE))," ",VLOOKUP(ROWS($D$482:D517),Uputstvo!$C$377:$O$426,4,FALSE))</f>
        <v xml:space="preserve"> </v>
      </c>
      <c r="E517" s="291" t="str">
        <f ca="1">IF(ISNA(VLOOKUP(ROWS($E$482:E517),Uputstvo!$C$377:$O$426,5,FALSE))," ",VLOOKUP(ROWS($E$482:E517),Uputstvo!$C$377:$O$426,5,FALSE))</f>
        <v xml:space="preserve"> </v>
      </c>
      <c r="F517" s="290" t="str">
        <f ca="1">IF(ISNA(VLOOKUP(ROWS($F$482:F517),Uputstvo!$C$377:$O$426,6,FALSE))," ",VLOOKUP(ROWS($F$482:F517),Uputstvo!$C$377:$O$426,6,FALSE))</f>
        <v xml:space="preserve"> </v>
      </c>
      <c r="G517" s="291" t="str">
        <f ca="1">IF(ISNA(VLOOKUP(ROWS($G$482:G517),Uputstvo!$C$377:$O$426,7,FALSE))," ",VLOOKUP(ROWS($G$482:G517),Uputstvo!$C$377:$O$426,7,FALSE))</f>
        <v xml:space="preserve"> </v>
      </c>
      <c r="H517" s="292" t="str">
        <f ca="1">IF(ISNA(VLOOKUP(ROWS($H$482:H517),Uputstvo!$C$377:$O$426,8,FALSE))," ",VLOOKUP(ROWS($H$482:H517),Uputstvo!$C$377:$O$426,8,FALSE))</f>
        <v xml:space="preserve"> </v>
      </c>
      <c r="I517" s="293" t="str">
        <f ca="1">IF(ISNA(VLOOKUP(ROWS($I$482:I517),Uputstvo!$C$377:$O$426,9,FALSE))," ",VLOOKUP(ROWS($I$482:I517),Uputstvo!$C$377:$O$426,9,FALSE))</f>
        <v xml:space="preserve"> </v>
      </c>
      <c r="J517" s="290" t="str">
        <f ca="1">IF(ISNA(VLOOKUP(ROWS($J$482:J517),Uputstvo!$C$377:$O$426,10,FALSE))," ",VLOOKUP(ROWS($J$482:J517),Uputstvo!$C$377:$O$426,10,FALSE))</f>
        <v xml:space="preserve"> </v>
      </c>
      <c r="K517" s="291" t="str">
        <f ca="1">IF(ISNA(VLOOKUP(ROWS($K$482:K517),Uputstvo!$C$377:$O$426,11,FALSE))," ",VLOOKUP(ROWS($K$482:K517),Uputstvo!$C$377:$O$426,11,FALSE))</f>
        <v xml:space="preserve"> </v>
      </c>
      <c r="L517" s="290" t="str">
        <f ca="1">IF(ISNA(VLOOKUP(ROWS($L$482:L517),Uputstvo!$C$377:$O$426,12,FALSE))," ",VLOOKUP(ROWS($L$482:L517),Uputstvo!$C$377:$O$426,12,FALSE))</f>
        <v xml:space="preserve"> </v>
      </c>
      <c r="M517" s="291" t="str">
        <f ca="1">IF(ISNA(VLOOKUP(ROWS($M$482:M517),Uputstvo!$C$377:$O$426,13,FALSE))," ",VLOOKUP(ROWS($M$482:M517),Uputstvo!$C$377:$O$426,13,FALSE))</f>
        <v xml:space="preserve"> </v>
      </c>
      <c r="N517" s="290">
        <f t="shared" ca="1" si="28"/>
        <v>0</v>
      </c>
      <c r="O517" s="291">
        <f t="shared" ca="1" si="29"/>
        <v>0</v>
      </c>
      <c r="P517" s="12"/>
      <c r="Q517" s="12"/>
      <c r="R517" s="39"/>
      <c r="S517" s="38"/>
      <c r="T517" s="12"/>
      <c r="U517" s="12"/>
      <c r="V517" s="37"/>
      <c r="W517" s="37"/>
      <c r="X517" s="342"/>
      <c r="Y517" s="236">
        <f t="shared" ca="1" si="30"/>
        <v>0</v>
      </c>
      <c r="Z517" s="7"/>
      <c r="AA517" s="7"/>
      <c r="AB517" s="7"/>
      <c r="AC517" s="7"/>
      <c r="AD517" s="7"/>
      <c r="AE517" s="7"/>
      <c r="AF517" s="7"/>
      <c r="AG517" s="7"/>
    </row>
    <row r="518" spans="1:34" ht="28.5" hidden="1" customHeight="1">
      <c r="A518" s="294">
        <v>37</v>
      </c>
      <c r="B518" s="488" t="str">
        <f ca="1">IF(ISNA(VLOOKUP(ROWS($B$482:B518),Uputstvo!$C$377:$E$426,3,FALSE))," ",VLOOKUP(ROWS($B$482:B518),Uputstvo!$C$377:$E$426,3,FALSE))</f>
        <v xml:space="preserve"> </v>
      </c>
      <c r="C518" s="489"/>
      <c r="D518" s="290" t="str">
        <f ca="1">IF(ISNA(VLOOKUP(ROWS($D$482:D518),Uputstvo!$C$377:$O$426,4,FALSE))," ",VLOOKUP(ROWS($D$482:D518),Uputstvo!$C$377:$O$426,4,FALSE))</f>
        <v xml:space="preserve"> </v>
      </c>
      <c r="E518" s="291" t="str">
        <f ca="1">IF(ISNA(VLOOKUP(ROWS($E$482:E518),Uputstvo!$C$377:$O$426,5,FALSE))," ",VLOOKUP(ROWS($E$482:E518),Uputstvo!$C$377:$O$426,5,FALSE))</f>
        <v xml:space="preserve"> </v>
      </c>
      <c r="F518" s="290" t="str">
        <f ca="1">IF(ISNA(VLOOKUP(ROWS($F$482:F518),Uputstvo!$C$377:$O$426,6,FALSE))," ",VLOOKUP(ROWS($F$482:F518),Uputstvo!$C$377:$O$426,6,FALSE))</f>
        <v xml:space="preserve"> </v>
      </c>
      <c r="G518" s="291" t="str">
        <f ca="1">IF(ISNA(VLOOKUP(ROWS($G$482:G518),Uputstvo!$C$377:$O$426,7,FALSE))," ",VLOOKUP(ROWS($G$482:G518),Uputstvo!$C$377:$O$426,7,FALSE))</f>
        <v xml:space="preserve"> </v>
      </c>
      <c r="H518" s="292" t="str">
        <f ca="1">IF(ISNA(VLOOKUP(ROWS($H$482:H518),Uputstvo!$C$377:$O$426,8,FALSE))," ",VLOOKUP(ROWS($H$482:H518),Uputstvo!$C$377:$O$426,8,FALSE))</f>
        <v xml:space="preserve"> </v>
      </c>
      <c r="I518" s="293" t="str">
        <f ca="1">IF(ISNA(VLOOKUP(ROWS($I$482:I518),Uputstvo!$C$377:$O$426,9,FALSE))," ",VLOOKUP(ROWS($I$482:I518),Uputstvo!$C$377:$O$426,9,FALSE))</f>
        <v xml:space="preserve"> </v>
      </c>
      <c r="J518" s="290" t="str">
        <f ca="1">IF(ISNA(VLOOKUP(ROWS($J$482:J518),Uputstvo!$C$377:$O$426,10,FALSE))," ",VLOOKUP(ROWS($J$482:J518),Uputstvo!$C$377:$O$426,10,FALSE))</f>
        <v xml:space="preserve"> </v>
      </c>
      <c r="K518" s="291" t="str">
        <f ca="1">IF(ISNA(VLOOKUP(ROWS($K$482:K518),Uputstvo!$C$377:$O$426,11,FALSE))," ",VLOOKUP(ROWS($K$482:K518),Uputstvo!$C$377:$O$426,11,FALSE))</f>
        <v xml:space="preserve"> </v>
      </c>
      <c r="L518" s="290" t="str">
        <f ca="1">IF(ISNA(VLOOKUP(ROWS($L$482:L518),Uputstvo!$C$377:$O$426,12,FALSE))," ",VLOOKUP(ROWS($L$482:L518),Uputstvo!$C$377:$O$426,12,FALSE))</f>
        <v xml:space="preserve"> </v>
      </c>
      <c r="M518" s="291" t="str">
        <f ca="1">IF(ISNA(VLOOKUP(ROWS($M$482:M518),Uputstvo!$C$377:$O$426,13,FALSE))," ",VLOOKUP(ROWS($M$482:M518),Uputstvo!$C$377:$O$426,13,FALSE))</f>
        <v xml:space="preserve"> </v>
      </c>
      <c r="N518" s="290">
        <f t="shared" ca="1" si="28"/>
        <v>0</v>
      </c>
      <c r="O518" s="291">
        <f t="shared" ca="1" si="29"/>
        <v>0</v>
      </c>
      <c r="P518" s="12"/>
      <c r="Q518" s="12"/>
      <c r="R518" s="39"/>
      <c r="S518" s="38"/>
      <c r="T518" s="12"/>
      <c r="U518" s="12"/>
      <c r="V518" s="37"/>
      <c r="W518" s="37"/>
      <c r="X518" s="342"/>
      <c r="Y518" s="236">
        <f t="shared" ca="1" si="30"/>
        <v>0</v>
      </c>
      <c r="Z518" s="7"/>
      <c r="AA518" s="7"/>
      <c r="AB518" s="7"/>
      <c r="AC518" s="7"/>
      <c r="AD518" s="7"/>
      <c r="AE518" s="7"/>
      <c r="AF518" s="7"/>
      <c r="AG518" s="7"/>
    </row>
    <row r="519" spans="1:34" ht="28.5" hidden="1" customHeight="1">
      <c r="A519" s="294">
        <v>38</v>
      </c>
      <c r="B519" s="488" t="str">
        <f ca="1">IF(ISNA(VLOOKUP(ROWS($B$482:B519),Uputstvo!$C$377:$E$426,3,FALSE))," ",VLOOKUP(ROWS($B$482:B519),Uputstvo!$C$377:$E$426,3,FALSE))</f>
        <v xml:space="preserve"> </v>
      </c>
      <c r="C519" s="489"/>
      <c r="D519" s="290" t="str">
        <f ca="1">IF(ISNA(VLOOKUP(ROWS($D$482:D519),Uputstvo!$C$377:$O$426,4,FALSE))," ",VLOOKUP(ROWS($D$482:D519),Uputstvo!$C$377:$O$426,4,FALSE))</f>
        <v xml:space="preserve"> </v>
      </c>
      <c r="E519" s="291" t="str">
        <f ca="1">IF(ISNA(VLOOKUP(ROWS($E$482:E519),Uputstvo!$C$377:$O$426,5,FALSE))," ",VLOOKUP(ROWS($E$482:E519),Uputstvo!$C$377:$O$426,5,FALSE))</f>
        <v xml:space="preserve"> </v>
      </c>
      <c r="F519" s="290" t="str">
        <f ca="1">IF(ISNA(VLOOKUP(ROWS($F$482:F519),Uputstvo!$C$377:$O$426,6,FALSE))," ",VLOOKUP(ROWS($F$482:F519),Uputstvo!$C$377:$O$426,6,FALSE))</f>
        <v xml:space="preserve"> </v>
      </c>
      <c r="G519" s="291" t="str">
        <f ca="1">IF(ISNA(VLOOKUP(ROWS($G$482:G519),Uputstvo!$C$377:$O$426,7,FALSE))," ",VLOOKUP(ROWS($G$482:G519),Uputstvo!$C$377:$O$426,7,FALSE))</f>
        <v xml:space="preserve"> </v>
      </c>
      <c r="H519" s="292" t="str">
        <f ca="1">IF(ISNA(VLOOKUP(ROWS($H$482:H519),Uputstvo!$C$377:$O$426,8,FALSE))," ",VLOOKUP(ROWS($H$482:H519),Uputstvo!$C$377:$O$426,8,FALSE))</f>
        <v xml:space="preserve"> </v>
      </c>
      <c r="I519" s="293" t="str">
        <f ca="1">IF(ISNA(VLOOKUP(ROWS($I$482:I519),Uputstvo!$C$377:$O$426,9,FALSE))," ",VLOOKUP(ROWS($I$482:I519),Uputstvo!$C$377:$O$426,9,FALSE))</f>
        <v xml:space="preserve"> </v>
      </c>
      <c r="J519" s="290" t="str">
        <f ca="1">IF(ISNA(VLOOKUP(ROWS($J$482:J519),Uputstvo!$C$377:$O$426,10,FALSE))," ",VLOOKUP(ROWS($J$482:J519),Uputstvo!$C$377:$O$426,10,FALSE))</f>
        <v xml:space="preserve"> </v>
      </c>
      <c r="K519" s="291" t="str">
        <f ca="1">IF(ISNA(VLOOKUP(ROWS($K$482:K519),Uputstvo!$C$377:$O$426,11,FALSE))," ",VLOOKUP(ROWS($K$482:K519),Uputstvo!$C$377:$O$426,11,FALSE))</f>
        <v xml:space="preserve"> </v>
      </c>
      <c r="L519" s="290" t="str">
        <f ca="1">IF(ISNA(VLOOKUP(ROWS($L$482:L519),Uputstvo!$C$377:$O$426,12,FALSE))," ",VLOOKUP(ROWS($L$482:L519),Uputstvo!$C$377:$O$426,12,FALSE))</f>
        <v xml:space="preserve"> </v>
      </c>
      <c r="M519" s="291" t="str">
        <f ca="1">IF(ISNA(VLOOKUP(ROWS($M$482:M519),Uputstvo!$C$377:$O$426,13,FALSE))," ",VLOOKUP(ROWS($M$482:M519),Uputstvo!$C$377:$O$426,13,FALSE))</f>
        <v xml:space="preserve"> </v>
      </c>
      <c r="N519" s="290">
        <f t="shared" ca="1" si="28"/>
        <v>0</v>
      </c>
      <c r="O519" s="291">
        <f t="shared" ca="1" si="29"/>
        <v>0</v>
      </c>
      <c r="P519" s="12"/>
      <c r="Q519" s="12"/>
      <c r="R519" s="39"/>
      <c r="S519" s="38"/>
      <c r="T519" s="12"/>
      <c r="U519" s="12"/>
      <c r="V519" s="37"/>
      <c r="W519" s="37"/>
      <c r="X519" s="342"/>
      <c r="Y519" s="236">
        <f t="shared" ca="1" si="30"/>
        <v>0</v>
      </c>
      <c r="Z519" s="7"/>
      <c r="AA519" s="7"/>
      <c r="AB519" s="7"/>
      <c r="AC519" s="7"/>
      <c r="AD519" s="7"/>
      <c r="AE519" s="7"/>
      <c r="AF519" s="7"/>
      <c r="AG519" s="7"/>
    </row>
    <row r="520" spans="1:34" ht="28.5" hidden="1" customHeight="1">
      <c r="A520" s="294">
        <v>39</v>
      </c>
      <c r="B520" s="488" t="str">
        <f ca="1">IF(ISNA(VLOOKUP(ROWS($B$482:B520),Uputstvo!$C$377:$E$426,3,FALSE))," ",VLOOKUP(ROWS($B$482:B520),Uputstvo!$C$377:$E$426,3,FALSE))</f>
        <v xml:space="preserve"> </v>
      </c>
      <c r="C520" s="489"/>
      <c r="D520" s="290" t="str">
        <f ca="1">IF(ISNA(VLOOKUP(ROWS($D$482:D520),Uputstvo!$C$377:$O$426,4,FALSE))," ",VLOOKUP(ROWS($D$482:D520),Uputstvo!$C$377:$O$426,4,FALSE))</f>
        <v xml:space="preserve"> </v>
      </c>
      <c r="E520" s="291" t="str">
        <f ca="1">IF(ISNA(VLOOKUP(ROWS($E$482:E520),Uputstvo!$C$377:$O$426,5,FALSE))," ",VLOOKUP(ROWS($E$482:E520),Uputstvo!$C$377:$O$426,5,FALSE))</f>
        <v xml:space="preserve"> </v>
      </c>
      <c r="F520" s="290" t="str">
        <f ca="1">IF(ISNA(VLOOKUP(ROWS($F$482:F520),Uputstvo!$C$377:$O$426,6,FALSE))," ",VLOOKUP(ROWS($F$482:F520),Uputstvo!$C$377:$O$426,6,FALSE))</f>
        <v xml:space="preserve"> </v>
      </c>
      <c r="G520" s="291" t="str">
        <f ca="1">IF(ISNA(VLOOKUP(ROWS($G$482:G520),Uputstvo!$C$377:$O$426,7,FALSE))," ",VLOOKUP(ROWS($G$482:G520),Uputstvo!$C$377:$O$426,7,FALSE))</f>
        <v xml:space="preserve"> </v>
      </c>
      <c r="H520" s="292" t="str">
        <f ca="1">IF(ISNA(VLOOKUP(ROWS($H$482:H520),Uputstvo!$C$377:$O$426,8,FALSE))," ",VLOOKUP(ROWS($H$482:H520),Uputstvo!$C$377:$O$426,8,FALSE))</f>
        <v xml:space="preserve"> </v>
      </c>
      <c r="I520" s="293" t="str">
        <f ca="1">IF(ISNA(VLOOKUP(ROWS($I$482:I520),Uputstvo!$C$377:$O$426,9,FALSE))," ",VLOOKUP(ROWS($I$482:I520),Uputstvo!$C$377:$O$426,9,FALSE))</f>
        <v xml:space="preserve"> </v>
      </c>
      <c r="J520" s="290" t="str">
        <f ca="1">IF(ISNA(VLOOKUP(ROWS($J$482:J520),Uputstvo!$C$377:$O$426,10,FALSE))," ",VLOOKUP(ROWS($J$482:J520),Uputstvo!$C$377:$O$426,10,FALSE))</f>
        <v xml:space="preserve"> </v>
      </c>
      <c r="K520" s="291" t="str">
        <f ca="1">IF(ISNA(VLOOKUP(ROWS($K$482:K520),Uputstvo!$C$377:$O$426,11,FALSE))," ",VLOOKUP(ROWS($K$482:K520),Uputstvo!$C$377:$O$426,11,FALSE))</f>
        <v xml:space="preserve"> </v>
      </c>
      <c r="L520" s="290" t="str">
        <f ca="1">IF(ISNA(VLOOKUP(ROWS($L$482:L520),Uputstvo!$C$377:$O$426,12,FALSE))," ",VLOOKUP(ROWS($L$482:L520),Uputstvo!$C$377:$O$426,12,FALSE))</f>
        <v xml:space="preserve"> </v>
      </c>
      <c r="M520" s="291" t="str">
        <f ca="1">IF(ISNA(VLOOKUP(ROWS($M$482:M520),Uputstvo!$C$377:$O$426,13,FALSE))," ",VLOOKUP(ROWS($M$482:M520),Uputstvo!$C$377:$O$426,13,FALSE))</f>
        <v xml:space="preserve"> </v>
      </c>
      <c r="N520" s="290">
        <f t="shared" ca="1" si="28"/>
        <v>0</v>
      </c>
      <c r="O520" s="291">
        <f t="shared" ca="1" si="29"/>
        <v>0</v>
      </c>
      <c r="P520" s="12"/>
      <c r="Q520" s="12"/>
      <c r="R520" s="39"/>
      <c r="S520" s="38"/>
      <c r="T520" s="12"/>
      <c r="U520" s="12"/>
      <c r="V520" s="37"/>
      <c r="W520" s="37"/>
      <c r="X520" s="342"/>
      <c r="Y520" s="236">
        <f t="shared" ca="1" si="30"/>
        <v>0</v>
      </c>
      <c r="Z520" s="7"/>
      <c r="AA520" s="7"/>
      <c r="AB520" s="7"/>
      <c r="AC520" s="7"/>
      <c r="AD520" s="7"/>
      <c r="AE520" s="7"/>
      <c r="AF520" s="7"/>
      <c r="AG520" s="7"/>
    </row>
    <row r="521" spans="1:34" ht="28.5" hidden="1" customHeight="1" thickBot="1">
      <c r="A521" s="308">
        <v>40</v>
      </c>
      <c r="B521" s="503" t="str">
        <f ca="1">IF(ISNA(VLOOKUP(ROWS($B$482:B521),Uputstvo!$C$377:$E$426,3,FALSE))," ",VLOOKUP(ROWS($B$482:B521),Uputstvo!$C$377:$E$426,3,FALSE))</f>
        <v xml:space="preserve"> </v>
      </c>
      <c r="C521" s="504"/>
      <c r="D521" s="309" t="str">
        <f ca="1">IF(ISNA(VLOOKUP(ROWS($D$482:D521),Uputstvo!$C$377:$O$426,4,FALSE))," ",VLOOKUP(ROWS($D$482:D521),Uputstvo!$C$377:$O$426,4,FALSE))</f>
        <v xml:space="preserve"> </v>
      </c>
      <c r="E521" s="310" t="str">
        <f ca="1">IF(ISNA(VLOOKUP(ROWS($E$482:E521),Uputstvo!$C$377:$O$426,5,FALSE))," ",VLOOKUP(ROWS($E$482:E521),Uputstvo!$C$377:$O$426,5,FALSE))</f>
        <v xml:space="preserve"> </v>
      </c>
      <c r="F521" s="309" t="str">
        <f ca="1">IF(ISNA(VLOOKUP(ROWS($F$482:F521),Uputstvo!$C$377:$O$426,6,FALSE))," ",VLOOKUP(ROWS($F$482:F521),Uputstvo!$C$377:$O$426,6,FALSE))</f>
        <v xml:space="preserve"> </v>
      </c>
      <c r="G521" s="310" t="str">
        <f ca="1">IF(ISNA(VLOOKUP(ROWS($G$482:G521),Uputstvo!$C$377:$O$426,7,FALSE))," ",VLOOKUP(ROWS($G$482:G521),Uputstvo!$C$377:$O$426,7,FALSE))</f>
        <v xml:space="preserve"> </v>
      </c>
      <c r="H521" s="311" t="str">
        <f ca="1">IF(ISNA(VLOOKUP(ROWS($H$482:H521),Uputstvo!$C$377:$O$426,8,FALSE))," ",VLOOKUP(ROWS($H$482:H521),Uputstvo!$C$377:$O$426,8,FALSE))</f>
        <v xml:space="preserve"> </v>
      </c>
      <c r="I521" s="312" t="str">
        <f ca="1">IF(ISNA(VLOOKUP(ROWS($I$482:I521),Uputstvo!$C$377:$O$426,9,FALSE))," ",VLOOKUP(ROWS($I$482:I521),Uputstvo!$C$377:$O$426,9,FALSE))</f>
        <v xml:space="preserve"> </v>
      </c>
      <c r="J521" s="309" t="str">
        <f ca="1">IF(ISNA(VLOOKUP(ROWS($J$482:J521),Uputstvo!$C$377:$O$426,10,FALSE))," ",VLOOKUP(ROWS($J$482:J521),Uputstvo!$C$377:$O$426,10,FALSE))</f>
        <v xml:space="preserve"> </v>
      </c>
      <c r="K521" s="310" t="str">
        <f ca="1">IF(ISNA(VLOOKUP(ROWS($K$482:K521),Uputstvo!$C$377:$O$426,11,FALSE))," ",VLOOKUP(ROWS($K$482:K521),Uputstvo!$C$377:$O$426,11,FALSE))</f>
        <v xml:space="preserve"> </v>
      </c>
      <c r="L521" s="309" t="str">
        <f ca="1">IF(ISNA(VLOOKUP(ROWS($L$482:L521),Uputstvo!$C$377:$O$426,12,FALSE))," ",VLOOKUP(ROWS($L$482:L521),Uputstvo!$C$377:$O$426,12,FALSE))</f>
        <v xml:space="preserve"> </v>
      </c>
      <c r="M521" s="310" t="str">
        <f ca="1">IF(ISNA(VLOOKUP(ROWS($M$482:M521),Uputstvo!$C$377:$O$426,13,FALSE))," ",VLOOKUP(ROWS($M$482:M521),Uputstvo!$C$377:$O$426,13,FALSE))</f>
        <v xml:space="preserve"> </v>
      </c>
      <c r="N521" s="309">
        <f t="shared" ca="1" si="28"/>
        <v>0</v>
      </c>
      <c r="O521" s="310">
        <f t="shared" ca="1" si="29"/>
        <v>0</v>
      </c>
      <c r="P521" s="12"/>
      <c r="Q521" s="12"/>
      <c r="R521" s="39"/>
      <c r="S521" s="38"/>
      <c r="T521" s="12"/>
      <c r="U521" s="12"/>
      <c r="V521" s="37"/>
      <c r="W521" s="37"/>
      <c r="X521" s="342"/>
      <c r="Y521" s="236">
        <f t="shared" ca="1" si="30"/>
        <v>0</v>
      </c>
      <c r="Z521" s="7"/>
      <c r="AA521" s="7"/>
      <c r="AB521" s="7"/>
      <c r="AC521" s="7"/>
      <c r="AD521" s="7"/>
      <c r="AE521" s="7"/>
      <c r="AF521" s="7"/>
      <c r="AG521" s="7"/>
    </row>
    <row r="522" spans="1:34" ht="38.25" customHeight="1" thickTop="1" thickBot="1">
      <c r="A522" s="501" t="s">
        <v>1528</v>
      </c>
      <c r="B522" s="502"/>
      <c r="C522" s="313" t="str">
        <f>$D$4</f>
        <v>Програм 9.  Основно образовање и васпитање</v>
      </c>
      <c r="D522" s="340">
        <f t="shared" ref="D522:O522" ca="1" si="31">SUM(D482:D521)</f>
        <v>30491</v>
      </c>
      <c r="E522" s="341">
        <f t="shared" ca="1" si="31"/>
        <v>84739</v>
      </c>
      <c r="F522" s="340">
        <f t="shared" ca="1" si="31"/>
        <v>26075</v>
      </c>
      <c r="G522" s="341">
        <f t="shared" ca="1" si="31"/>
        <v>81921</v>
      </c>
      <c r="H522" s="340">
        <f t="shared" ca="1" si="31"/>
        <v>23560</v>
      </c>
      <c r="I522" s="341">
        <f t="shared" ca="1" si="31"/>
        <v>98882</v>
      </c>
      <c r="J522" s="340">
        <f t="shared" ca="1" si="31"/>
        <v>25000</v>
      </c>
      <c r="K522" s="341">
        <f t="shared" ca="1" si="31"/>
        <v>96729</v>
      </c>
      <c r="L522" s="340">
        <f t="shared" ca="1" si="31"/>
        <v>25000</v>
      </c>
      <c r="M522" s="341">
        <f t="shared" ca="1" si="31"/>
        <v>96729</v>
      </c>
      <c r="N522" s="340">
        <f t="shared" ca="1" si="31"/>
        <v>73560</v>
      </c>
      <c r="O522" s="341">
        <f t="shared" ca="1" si="31"/>
        <v>292340</v>
      </c>
      <c r="P522" s="12"/>
      <c r="Q522" s="12"/>
      <c r="R522" s="39"/>
      <c r="S522" s="38"/>
      <c r="T522" s="12"/>
      <c r="U522" s="12"/>
      <c r="V522" s="37"/>
      <c r="W522" s="37"/>
      <c r="X522" s="342"/>
      <c r="Y522" s="236">
        <v>1</v>
      </c>
      <c r="Z522" s="7"/>
      <c r="AA522" s="7"/>
      <c r="AB522" s="7"/>
      <c r="AC522" s="7"/>
      <c r="AD522" s="7"/>
      <c r="AE522" s="7"/>
      <c r="AF522" s="7"/>
      <c r="AG522" s="7"/>
    </row>
    <row r="523" spans="1:34" ht="15.75" thickTop="1">
      <c r="C523" s="34"/>
      <c r="D523" s="20"/>
      <c r="E523" s="20"/>
      <c r="F523" s="20"/>
      <c r="G523" s="20"/>
      <c r="H523" s="20"/>
      <c r="I523" s="20"/>
      <c r="J523" s="20"/>
      <c r="K523" s="20"/>
      <c r="L523" s="20"/>
      <c r="M523" s="20"/>
      <c r="N523" s="20"/>
      <c r="V523" s="16"/>
      <c r="W523" s="16"/>
      <c r="X523" s="342"/>
      <c r="Y523" s="342">
        <v>1</v>
      </c>
      <c r="Z523" s="7"/>
      <c r="AA523" s="7"/>
      <c r="AB523" s="7"/>
      <c r="AC523" s="7"/>
      <c r="AD523" s="7"/>
      <c r="AE523" s="7"/>
      <c r="AF523" s="7"/>
      <c r="AG523" s="7"/>
      <c r="AH523" s="7"/>
    </row>
    <row r="524" spans="1:34">
      <c r="A524" s="33" t="s">
        <v>1529</v>
      </c>
      <c r="B524" s="34" t="s">
        <v>1533</v>
      </c>
      <c r="C524" s="34"/>
      <c r="D524" s="20"/>
      <c r="E524" s="20"/>
      <c r="F524" s="20"/>
      <c r="G524" s="20"/>
      <c r="H524" s="20"/>
      <c r="I524" s="20"/>
      <c r="J524" s="20"/>
      <c r="K524" s="20"/>
      <c r="L524" s="20"/>
      <c r="M524" s="20"/>
      <c r="N524" s="20"/>
      <c r="V524" s="16"/>
      <c r="W524" s="16"/>
      <c r="X524" s="342"/>
      <c r="Y524" s="342">
        <v>1</v>
      </c>
      <c r="Z524" s="7"/>
      <c r="AA524" s="7"/>
      <c r="AB524" s="7"/>
      <c r="AC524" s="7"/>
      <c r="AD524" s="7"/>
      <c r="AE524" s="7"/>
      <c r="AF524" s="7"/>
      <c r="AG524" s="7"/>
      <c r="AH524" s="7"/>
    </row>
    <row r="525" spans="1:34" ht="15" customHeight="1">
      <c r="A525" s="33" t="s">
        <v>1530</v>
      </c>
      <c r="B525" s="34" t="s">
        <v>1534</v>
      </c>
      <c r="C525" s="6"/>
      <c r="D525" s="6"/>
      <c r="E525" s="6"/>
      <c r="F525" s="6"/>
      <c r="G525" s="6"/>
      <c r="H525" s="6"/>
      <c r="I525" s="6"/>
      <c r="J525" s="6"/>
      <c r="K525" s="6"/>
      <c r="L525" s="6"/>
      <c r="M525" s="6"/>
      <c r="N525" s="6"/>
      <c r="V525" s="16"/>
      <c r="W525" s="16"/>
      <c r="X525" s="342"/>
      <c r="Y525" s="342">
        <v>1</v>
      </c>
      <c r="Z525" s="7"/>
      <c r="AA525" s="7"/>
      <c r="AB525" s="7"/>
      <c r="AC525" s="7"/>
      <c r="AD525" s="7"/>
      <c r="AE525" s="7"/>
      <c r="AF525" s="7"/>
      <c r="AG525" s="7"/>
      <c r="AH525" s="7"/>
    </row>
    <row r="526" spans="1:34" ht="15" hidden="1" customHeight="1">
      <c r="A526" s="6"/>
      <c r="B526" s="6"/>
      <c r="C526" s="6"/>
      <c r="D526" s="6"/>
      <c r="E526" s="6"/>
      <c r="F526" s="6"/>
      <c r="G526" s="6"/>
      <c r="H526" s="6"/>
      <c r="I526" s="6"/>
      <c r="J526" s="6"/>
      <c r="K526" s="6"/>
      <c r="L526" s="6"/>
      <c r="M526" s="6"/>
      <c r="N526" s="6"/>
      <c r="V526" s="16"/>
      <c r="W526" s="16"/>
      <c r="X526" s="342"/>
      <c r="Y526" s="342">
        <v>1</v>
      </c>
      <c r="Z526" s="7"/>
      <c r="AA526" s="7"/>
      <c r="AB526" s="7"/>
      <c r="AC526" s="7"/>
      <c r="AD526" s="7"/>
      <c r="AE526" s="8"/>
      <c r="AF526" s="7"/>
      <c r="AG526" s="7"/>
      <c r="AH526" s="7"/>
    </row>
    <row r="527" spans="1:34" ht="15" customHeight="1">
      <c r="A527" s="6"/>
      <c r="B527" s="3"/>
      <c r="C527" s="3"/>
      <c r="D527" s="3"/>
      <c r="E527" s="3"/>
      <c r="F527" s="3"/>
      <c r="G527" s="3"/>
      <c r="H527" s="3"/>
      <c r="I527" s="3"/>
      <c r="M527" s="496" t="s">
        <v>669</v>
      </c>
      <c r="N527" s="496"/>
      <c r="V527" s="16"/>
      <c r="W527" s="16"/>
      <c r="X527" s="342"/>
      <c r="Y527" s="342">
        <v>1</v>
      </c>
      <c r="Z527" s="7"/>
      <c r="AA527" s="7"/>
      <c r="AB527" s="7"/>
      <c r="AC527" s="7"/>
      <c r="AD527" s="7"/>
      <c r="AE527" s="7"/>
      <c r="AF527" s="7"/>
      <c r="AG527" s="7"/>
      <c r="AH527" s="7"/>
    </row>
    <row r="528" spans="1:34" ht="12.75" customHeight="1">
      <c r="A528" s="6"/>
      <c r="B528" s="3"/>
      <c r="C528" s="3"/>
      <c r="D528" s="3"/>
      <c r="E528" s="3"/>
      <c r="F528" s="3"/>
      <c r="G528" s="3"/>
      <c r="H528" s="3"/>
      <c r="I528" s="3"/>
      <c r="M528" s="20"/>
      <c r="N528" s="20"/>
      <c r="V528" s="16"/>
      <c r="W528" s="16"/>
      <c r="X528" s="342"/>
      <c r="Y528" s="342">
        <v>1</v>
      </c>
      <c r="Z528" s="7"/>
      <c r="AA528" s="7"/>
      <c r="AB528" s="7"/>
      <c r="AC528" s="7"/>
      <c r="AD528" s="7"/>
      <c r="AE528" s="7"/>
      <c r="AF528" s="7"/>
      <c r="AG528" s="7"/>
      <c r="AH528" s="7"/>
    </row>
    <row r="529" spans="1:34" ht="15.75" thickBot="1">
      <c r="A529" s="6"/>
      <c r="B529" s="44" t="s">
        <v>670</v>
      </c>
      <c r="C529" s="36" t="s">
        <v>1657</v>
      </c>
      <c r="D529" s="3"/>
      <c r="E529" s="3"/>
      <c r="F529" s="3"/>
      <c r="G529" s="3"/>
      <c r="H529" s="3"/>
      <c r="I529" s="3"/>
      <c r="M529" s="36"/>
      <c r="N529" s="36"/>
      <c r="V529" s="16"/>
      <c r="W529" s="16"/>
      <c r="X529" s="342"/>
      <c r="Y529" s="342">
        <v>1</v>
      </c>
      <c r="Z529" s="7"/>
      <c r="AA529" s="7"/>
      <c r="AB529" s="7"/>
      <c r="AC529" s="7"/>
      <c r="AD529" s="7"/>
      <c r="AE529" s="8"/>
      <c r="AF529" s="7"/>
      <c r="AG529" s="7"/>
      <c r="AH529" s="7"/>
    </row>
    <row r="530" spans="1:34">
      <c r="V530" s="16"/>
      <c r="W530" s="16"/>
      <c r="X530" s="342"/>
      <c r="Y530" s="342">
        <v>1</v>
      </c>
      <c r="Z530" s="7"/>
      <c r="AA530" s="7"/>
      <c r="AB530" s="7"/>
      <c r="AC530" s="7"/>
      <c r="AD530" s="7"/>
      <c r="AE530" s="8"/>
      <c r="AF530" s="7"/>
      <c r="AG530" s="7"/>
      <c r="AH530" s="7"/>
    </row>
    <row r="531" spans="1:34">
      <c r="V531" s="16"/>
      <c r="W531" s="16"/>
      <c r="X531" s="342"/>
      <c r="Y531" s="342">
        <v>1</v>
      </c>
      <c r="Z531" s="7"/>
      <c r="AA531" s="7"/>
      <c r="AB531" s="7"/>
      <c r="AC531" s="7"/>
      <c r="AD531" s="7"/>
      <c r="AE531" s="8"/>
      <c r="AF531" s="7"/>
      <c r="AG531" s="7"/>
      <c r="AH531" s="7"/>
    </row>
    <row r="532" spans="1:34" ht="15" customHeight="1">
      <c r="V532" s="16"/>
      <c r="W532" s="16"/>
      <c r="X532" s="342"/>
      <c r="Y532" s="342">
        <v>1</v>
      </c>
      <c r="Z532" s="7"/>
      <c r="AA532" s="7"/>
      <c r="AB532" s="7"/>
      <c r="AC532" s="7"/>
      <c r="AD532" s="7"/>
      <c r="AE532" s="7"/>
      <c r="AF532" s="7"/>
      <c r="AG532" s="7"/>
      <c r="AH532" s="7"/>
    </row>
    <row r="533" spans="1:34" hidden="1"/>
    <row r="534" spans="1:34" hidden="1"/>
  </sheetData>
  <sheetProtection sheet="1" objects="1" scenarios="1" formatCells="0" formatColumns="0" formatRows="0" insertRows="0"/>
  <dataConsolidate link="1"/>
  <mergeCells count="290">
    <mergeCell ref="N470:O470"/>
    <mergeCell ref="B456:C456"/>
    <mergeCell ref="D456:E456"/>
    <mergeCell ref="F456:G456"/>
    <mergeCell ref="J460:K460"/>
    <mergeCell ref="N460:O460"/>
    <mergeCell ref="J461:K461"/>
    <mergeCell ref="L459:M459"/>
    <mergeCell ref="J456:K456"/>
    <mergeCell ref="D470:E470"/>
    <mergeCell ref="J455:K455"/>
    <mergeCell ref="H456:I456"/>
    <mergeCell ref="H455:I455"/>
    <mergeCell ref="L470:M470"/>
    <mergeCell ref="L464:M464"/>
    <mergeCell ref="H459:I459"/>
    <mergeCell ref="L460:M460"/>
    <mergeCell ref="J459:K459"/>
    <mergeCell ref="J462:K462"/>
    <mergeCell ref="J463:K463"/>
    <mergeCell ref="N458:O458"/>
    <mergeCell ref="N457:O457"/>
    <mergeCell ref="L465:M465"/>
    <mergeCell ref="L455:M455"/>
    <mergeCell ref="H460:I460"/>
    <mergeCell ref="H470:I470"/>
    <mergeCell ref="H466:I466"/>
    <mergeCell ref="H467:I467"/>
    <mergeCell ref="H464:I464"/>
    <mergeCell ref="H461:I461"/>
    <mergeCell ref="L457:M457"/>
    <mergeCell ref="J458:K458"/>
    <mergeCell ref="L458:M458"/>
    <mergeCell ref="H458:I458"/>
    <mergeCell ref="N455:O455"/>
    <mergeCell ref="L467:M467"/>
    <mergeCell ref="L462:M462"/>
    <mergeCell ref="L463:M463"/>
    <mergeCell ref="N459:O459"/>
    <mergeCell ref="N456:O456"/>
    <mergeCell ref="B470:C470"/>
    <mergeCell ref="B465:C465"/>
    <mergeCell ref="F458:G458"/>
    <mergeCell ref="B496:C496"/>
    <mergeCell ref="H457:I457"/>
    <mergeCell ref="J457:K457"/>
    <mergeCell ref="D468:E468"/>
    <mergeCell ref="D467:E467"/>
    <mergeCell ref="H465:I465"/>
    <mergeCell ref="B487:C487"/>
    <mergeCell ref="B511:C511"/>
    <mergeCell ref="B512:C512"/>
    <mergeCell ref="B513:C513"/>
    <mergeCell ref="B514:C514"/>
    <mergeCell ref="B508:C508"/>
    <mergeCell ref="F457:G457"/>
    <mergeCell ref="B458:C458"/>
    <mergeCell ref="D458:E458"/>
    <mergeCell ref="D471:E471"/>
    <mergeCell ref="B457:C457"/>
    <mergeCell ref="A522:B522"/>
    <mergeCell ref="B519:C519"/>
    <mergeCell ref="B520:C520"/>
    <mergeCell ref="B521:C521"/>
    <mergeCell ref="B518:C518"/>
    <mergeCell ref="B509:C509"/>
    <mergeCell ref="B515:C515"/>
    <mergeCell ref="B516:C516"/>
    <mergeCell ref="B517:C517"/>
    <mergeCell ref="B510:C510"/>
    <mergeCell ref="B488:C488"/>
    <mergeCell ref="B501:C501"/>
    <mergeCell ref="B498:C498"/>
    <mergeCell ref="B499:C499"/>
    <mergeCell ref="B500:C500"/>
    <mergeCell ref="B507:C507"/>
    <mergeCell ref="B495:C495"/>
    <mergeCell ref="B504:C504"/>
    <mergeCell ref="B505:C505"/>
    <mergeCell ref="B506:C506"/>
    <mergeCell ref="B503:C503"/>
    <mergeCell ref="B484:C484"/>
    <mergeCell ref="B502:C502"/>
    <mergeCell ref="B491:C491"/>
    <mergeCell ref="B492:C492"/>
    <mergeCell ref="B493:C493"/>
    <mergeCell ref="B494:C494"/>
    <mergeCell ref="B489:C489"/>
    <mergeCell ref="B490:C490"/>
    <mergeCell ref="B485:C485"/>
    <mergeCell ref="B497:C497"/>
    <mergeCell ref="N474:O474"/>
    <mergeCell ref="L469:M469"/>
    <mergeCell ref="L479:M479"/>
    <mergeCell ref="B472:C472"/>
    <mergeCell ref="H471:I471"/>
    <mergeCell ref="H479:I479"/>
    <mergeCell ref="D474:E474"/>
    <mergeCell ref="F475:G475"/>
    <mergeCell ref="J475:K475"/>
    <mergeCell ref="L475:M475"/>
    <mergeCell ref="M527:N527"/>
    <mergeCell ref="N462:O462"/>
    <mergeCell ref="N464:O464"/>
    <mergeCell ref="N469:O469"/>
    <mergeCell ref="L468:M468"/>
    <mergeCell ref="N467:O467"/>
    <mergeCell ref="A477:O477"/>
    <mergeCell ref="B481:C481"/>
    <mergeCell ref="N468:O468"/>
    <mergeCell ref="F474:G474"/>
    <mergeCell ref="B486:C486"/>
    <mergeCell ref="H45:I45"/>
    <mergeCell ref="D464:E464"/>
    <mergeCell ref="D462:E462"/>
    <mergeCell ref="B482:C482"/>
    <mergeCell ref="F479:G479"/>
    <mergeCell ref="D479:E479"/>
    <mergeCell ref="B479:C480"/>
    <mergeCell ref="D475:E475"/>
    <mergeCell ref="B483:C483"/>
    <mergeCell ref="A44:O44"/>
    <mergeCell ref="D45:E45"/>
    <mergeCell ref="H462:I462"/>
    <mergeCell ref="H463:I463"/>
    <mergeCell ref="J45:K45"/>
    <mergeCell ref="B455:C455"/>
    <mergeCell ref="N45:O45"/>
    <mergeCell ref="L45:M45"/>
    <mergeCell ref="L461:M461"/>
    <mergeCell ref="L456:M456"/>
    <mergeCell ref="J479:K479"/>
    <mergeCell ref="N461:O461"/>
    <mergeCell ref="L471:M471"/>
    <mergeCell ref="N473:O473"/>
    <mergeCell ref="N465:O465"/>
    <mergeCell ref="N466:O466"/>
    <mergeCell ref="L466:M466"/>
    <mergeCell ref="N479:O479"/>
    <mergeCell ref="N463:O463"/>
    <mergeCell ref="J465:K465"/>
    <mergeCell ref="L474:M474"/>
    <mergeCell ref="J474:K474"/>
    <mergeCell ref="J464:K464"/>
    <mergeCell ref="J469:K469"/>
    <mergeCell ref="L472:M472"/>
    <mergeCell ref="L473:M473"/>
    <mergeCell ref="L33:O33"/>
    <mergeCell ref="L34:O34"/>
    <mergeCell ref="L35:O35"/>
    <mergeCell ref="D41:F41"/>
    <mergeCell ref="L40:O40"/>
    <mergeCell ref="L41:O41"/>
    <mergeCell ref="L39:O39"/>
    <mergeCell ref="D473:E473"/>
    <mergeCell ref="D40:F40"/>
    <mergeCell ref="B468:C468"/>
    <mergeCell ref="F471:G471"/>
    <mergeCell ref="D461:E461"/>
    <mergeCell ref="F460:G460"/>
    <mergeCell ref="D459:E459"/>
    <mergeCell ref="F459:G459"/>
    <mergeCell ref="F45:G45"/>
    <mergeCell ref="B39:C41"/>
    <mergeCell ref="H472:I472"/>
    <mergeCell ref="A31:A32"/>
    <mergeCell ref="A33:A35"/>
    <mergeCell ref="B469:C469"/>
    <mergeCell ref="D472:E472"/>
    <mergeCell ref="B37:C38"/>
    <mergeCell ref="D35:F35"/>
    <mergeCell ref="D38:F38"/>
    <mergeCell ref="D37:O37"/>
    <mergeCell ref="L38:O38"/>
    <mergeCell ref="A474:B474"/>
    <mergeCell ref="A39:A41"/>
    <mergeCell ref="F461:G461"/>
    <mergeCell ref="D455:E455"/>
    <mergeCell ref="F455:G455"/>
    <mergeCell ref="D460:E460"/>
    <mergeCell ref="D466:E466"/>
    <mergeCell ref="D465:E465"/>
    <mergeCell ref="B464:C464"/>
    <mergeCell ref="D457:E457"/>
    <mergeCell ref="B473:C473"/>
    <mergeCell ref="A37:A38"/>
    <mergeCell ref="B459:C459"/>
    <mergeCell ref="B471:C471"/>
    <mergeCell ref="B45:B46"/>
    <mergeCell ref="B461:C461"/>
    <mergeCell ref="B463:C463"/>
    <mergeCell ref="B466:C466"/>
    <mergeCell ref="B467:C467"/>
    <mergeCell ref="B460:C460"/>
    <mergeCell ref="L29:O29"/>
    <mergeCell ref="D27:F27"/>
    <mergeCell ref="L21:O21"/>
    <mergeCell ref="A45:A46"/>
    <mergeCell ref="D39:F39"/>
    <mergeCell ref="D34:F34"/>
    <mergeCell ref="B31:C32"/>
    <mergeCell ref="B33:C35"/>
    <mergeCell ref="D33:F33"/>
    <mergeCell ref="D32:F32"/>
    <mergeCell ref="B15:C17"/>
    <mergeCell ref="L15:O15"/>
    <mergeCell ref="L16:O16"/>
    <mergeCell ref="L17:O17"/>
    <mergeCell ref="D15:F15"/>
    <mergeCell ref="D16:F16"/>
    <mergeCell ref="D17:F17"/>
    <mergeCell ref="L22:O22"/>
    <mergeCell ref="A10:C10"/>
    <mergeCell ref="A15:A17"/>
    <mergeCell ref="D9:O9"/>
    <mergeCell ref="D10:O10"/>
    <mergeCell ref="D11:O11"/>
    <mergeCell ref="A9:C9"/>
    <mergeCell ref="D20:F20"/>
    <mergeCell ref="B21:C23"/>
    <mergeCell ref="A11:C11"/>
    <mergeCell ref="B19:C20"/>
    <mergeCell ref="D19:O19"/>
    <mergeCell ref="D4:K4"/>
    <mergeCell ref="A4:C4"/>
    <mergeCell ref="A19:A20"/>
    <mergeCell ref="A13:A14"/>
    <mergeCell ref="D13:O13"/>
    <mergeCell ref="L14:O14"/>
    <mergeCell ref="D14:F14"/>
    <mergeCell ref="L20:O20"/>
    <mergeCell ref="L23:O23"/>
    <mergeCell ref="D29:F29"/>
    <mergeCell ref="B27:C29"/>
    <mergeCell ref="B462:C462"/>
    <mergeCell ref="C45:C46"/>
    <mergeCell ref="L27:O27"/>
    <mergeCell ref="L28:O28"/>
    <mergeCell ref="D28:F28"/>
    <mergeCell ref="L26:O26"/>
    <mergeCell ref="B25:C26"/>
    <mergeCell ref="A21:A23"/>
    <mergeCell ref="D21:F21"/>
    <mergeCell ref="A25:A26"/>
    <mergeCell ref="H469:I469"/>
    <mergeCell ref="D23:F23"/>
    <mergeCell ref="A27:A29"/>
    <mergeCell ref="D26:F26"/>
    <mergeCell ref="D22:F22"/>
    <mergeCell ref="D31:O31"/>
    <mergeCell ref="L32:O32"/>
    <mergeCell ref="A1:O1"/>
    <mergeCell ref="A2:O2"/>
    <mergeCell ref="D7:O7"/>
    <mergeCell ref="D8:O8"/>
    <mergeCell ref="A8:C8"/>
    <mergeCell ref="A7:C7"/>
    <mergeCell ref="D6:K6"/>
    <mergeCell ref="A6:C6"/>
    <mergeCell ref="A5:C5"/>
    <mergeCell ref="B13:C14"/>
    <mergeCell ref="H473:I473"/>
    <mergeCell ref="J472:K472"/>
    <mergeCell ref="J473:K473"/>
    <mergeCell ref="J466:K466"/>
    <mergeCell ref="J467:K467"/>
    <mergeCell ref="J468:K468"/>
    <mergeCell ref="D25:O25"/>
    <mergeCell ref="F468:G468"/>
    <mergeCell ref="H468:I468"/>
    <mergeCell ref="A479:A480"/>
    <mergeCell ref="F462:G462"/>
    <mergeCell ref="F463:G463"/>
    <mergeCell ref="F464:G464"/>
    <mergeCell ref="F465:G465"/>
    <mergeCell ref="F466:G466"/>
    <mergeCell ref="F467:G467"/>
    <mergeCell ref="D463:E463"/>
    <mergeCell ref="F470:G470"/>
    <mergeCell ref="D469:E469"/>
    <mergeCell ref="N475:O475"/>
    <mergeCell ref="F469:G469"/>
    <mergeCell ref="J471:K471"/>
    <mergeCell ref="J470:K470"/>
    <mergeCell ref="F472:G472"/>
    <mergeCell ref="F473:G473"/>
    <mergeCell ref="N471:O471"/>
    <mergeCell ref="N472:O472"/>
    <mergeCell ref="H475:I475"/>
    <mergeCell ref="H474:I474"/>
  </mergeCells>
  <phoneticPr fontId="20" type="noConversion"/>
  <conditionalFormatting sqref="D193:O193">
    <cfRule type="expression" dxfId="72" priority="99" stopIfTrue="1">
      <formula>OR((D452-D193)&lt;0,(D452-D193)&gt;0)</formula>
    </cfRule>
    <cfRule type="cellIs" dxfId="71" priority="100" stopIfTrue="1" operator="equal">
      <formula>0</formula>
    </cfRule>
  </conditionalFormatting>
  <conditionalFormatting sqref="D452:O452">
    <cfRule type="expression" dxfId="70" priority="101" stopIfTrue="1">
      <formula>OR((D193-D452)&lt;0,(D193-D452)&gt;0)</formula>
    </cfRule>
    <cfRule type="cellIs" dxfId="69" priority="102" stopIfTrue="1" operator="equal">
      <formula>0</formula>
    </cfRule>
  </conditionalFormatting>
  <conditionalFormatting sqref="D522:O522">
    <cfRule type="cellIs" dxfId="68" priority="85" stopIfTrue="1" operator="equal">
      <formula>0</formula>
    </cfRule>
    <cfRule type="expression" dxfId="67" priority="103" stopIfTrue="1">
      <formula>OR((#REF!+#REF!-D522)&lt;0,(#REF!+#REF!-D522)&gt;0)</formula>
    </cfRule>
  </conditionalFormatting>
  <conditionalFormatting sqref="D99:O99 D88:O88 D83:O83 D165:O165 D151:O151 D149:O149 D146:O147 D143:O144 D141:O141 D139:O139 D136:O137 D134:O134 D132:O132 D184:O184 D173:O174 D70:O70 D63:O63 D129:O130 D154:O155 D61:O61 D76:O76 D119:O119 D114:O114 D111:O111 D104:O104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49:O50 D52:O53 D56:O57 D79:O80 D91:O92 D116:O117 D121:O122 D125:O126 D195:O196 D213:O214 D258:O259 D273:O274 D297:O298 D310:O311 D326:O327 D341:O342 D359:O360 D381:O382 D390:O391 D393:O394 D401:O402 D405:O406 D430:O431">
    <cfRule type="cellIs" dxfId="66" priority="104" stopIfTrue="1" operator="equal">
      <formula>0</formula>
    </cfRule>
  </conditionalFormatting>
  <conditionalFormatting sqref="F474:G474">
    <cfRule type="expression" dxfId="65" priority="108" stopIfTrue="1">
      <formula>$AE$2&lt;&gt;0</formula>
    </cfRule>
    <cfRule type="cellIs" dxfId="64" priority="109" stopIfTrue="1" operator="equal">
      <formula>0</formula>
    </cfRule>
  </conditionalFormatting>
  <conditionalFormatting sqref="H474:I474">
    <cfRule type="expression" dxfId="63" priority="110" stopIfTrue="1">
      <formula>$AF$2&lt;&gt;0</formula>
    </cfRule>
    <cfRule type="cellIs" dxfId="62" priority="111" stopIfTrue="1" operator="equal">
      <formula>0</formula>
    </cfRule>
  </conditionalFormatting>
  <conditionalFormatting sqref="J474:K474">
    <cfRule type="expression" dxfId="61" priority="112" stopIfTrue="1">
      <formula>$AG$2&lt;&gt;0</formula>
    </cfRule>
    <cfRule type="cellIs" dxfId="60" priority="113" stopIfTrue="1" operator="equal">
      <formula>0</formula>
    </cfRule>
  </conditionalFormatting>
  <conditionalFormatting sqref="L474:M474">
    <cfRule type="expression" dxfId="59" priority="114" stopIfTrue="1">
      <formula>$AH$2&lt;&gt;0</formula>
    </cfRule>
    <cfRule type="cellIs" dxfId="58" priority="115" stopIfTrue="1" operator="equal">
      <formula>0</formula>
    </cfRule>
  </conditionalFormatting>
  <conditionalFormatting sqref="N474:O474">
    <cfRule type="expression" dxfId="57" priority="116" stopIfTrue="1">
      <formula>$AI$2&lt;&gt;0</formula>
    </cfRule>
    <cfRule type="cellIs" dxfId="56" priority="117" stopIfTrue="1" operator="equal">
      <formula>0</formula>
    </cfRule>
  </conditionalFormatting>
  <conditionalFormatting sqref="D358:O358 D55:O55 D404:O404 D194:O194 D128:O128 D153:O153 D48:O48">
    <cfRule type="cellIs" dxfId="55" priority="119" stopIfTrue="1" operator="equal">
      <formula>0</formula>
    </cfRule>
  </conditionalFormatting>
  <conditionalFormatting sqref="D453:O453">
    <cfRule type="cellIs" dxfId="54" priority="120" stopIfTrue="1" operator="notEqual">
      <formula>0</formula>
    </cfRule>
    <cfRule type="cellIs" dxfId="53" priority="121" stopIfTrue="1" operator="equal">
      <formula>0</formula>
    </cfRule>
  </conditionalFormatting>
  <conditionalFormatting sqref="D475:O475">
    <cfRule type="cellIs" dxfId="52" priority="122" stopIfTrue="1" operator="equal">
      <formula>0</formula>
    </cfRule>
    <cfRule type="cellIs" dxfId="51" priority="123" stopIfTrue="1" operator="notEqual">
      <formula>0</formula>
    </cfRule>
  </conditionalFormatting>
  <conditionalFormatting sqref="D321:G322 D324:G325 D328:G330 D332:G340 D343:G344 D383:G383 D350:G350 D352:G353 D355:G355 D357:G357 D361:G364 D366:G374 D376:G376 D378:G378 D346:G348 D380:G380 D417:G423 D442:G449 D451:G451 D399:G400 D427:G427 D395:G395 D403:G403 D389:G389 D429:G429 D425:G425 D407:G415 D315:G316 D397:G397 D392:G392 D385:G387 D318:G319 D432:G440 D197:G197 D199:G201 D203:G203 D205:G208 D210:G210 D212:G212 D215:G221 D223:G227 D229:G236 D238:G244 D246:G247 D249:G257 D260:G262 D264:G264 D266:G266 D268:G270 D272:G272 D275:G283 D285:G290 D292:G292 D294:G296 D299:G300 D302:G303 D305:G306 D308:G309 D312:G313">
    <cfRule type="cellIs" dxfId="50" priority="90" stopIfTrue="1" operator="equal">
      <formula>0</formula>
    </cfRule>
  </conditionalFormatting>
  <conditionalFormatting sqref="J346:O348 J350:O350 J352:O353 J355:O355 J361:O364 J366:O374 J376:O376 J378:O378 J380:O380 J383:O383 J385:O387 J389:O389 J392:O392 J399:O400 J403:O403 J407:O415 J442:O449 J451:O451 J417:O423 J425:O425 J427:O427 J429:O429 J328:O330 J395:O395 J397:O397 J357:O357 D457:G473 J457:O473 N482:O521 J332:O340 J343:O344 J432:O440 J197:O197 J199:O201 J203:O203 J205:O208 J210:O210 J212:O212 J215:O221 J223:O227 J229:O236 J238:O244 J246:O247 J249:O257 J260:O262 J264:O264 J266:O266 J268:O270 J272:O272 J275:O283 J285:O290 J292:O292 J294:O296 J299:O300 J302:O303 J305:O306 J308:O309 J312:O313 J315:O316 J318:O319 J321:O322 J324:O325 D51:G51 J51:O51 D54:G54 J54:O54 D58:G60 J58:O60 D62:G62 J62:O62 D64:G69 J64:O69 D71:G75 J71:O75 D77:G78 J77:O78 D81:G82 J81:O82 D84:G87 J84:O87 D89:G90 N89:O90 D93:G98 J93:O98 D100:G103 J100:O103 D105:G110 J105:O110 D112:G113 J112:O113 D115:G115 J115:O115 D118:G118 J118:O118 D120:G120 J120:O120 D123:G124 J123:O124 D127:G127 J127:O127 D131:G131 J131:O131 D133:G133 J133:O133 D135:G135 J135:O135 D138:G138 J138:O138 D140:G140 J185:O192 D142:G142 J142:O142 D145:G145 J145:O145 D148:G148 J148:O148 D150:G150 J150:O150 D152:G152 J152:O152 D156:G164 J156:O164 D166:G172 J166:O172 D175:G183 J175:O183 D185:G192 J140:O140">
    <cfRule type="cellIs" dxfId="49" priority="89" stopIfTrue="1" operator="equal">
      <formula>0</formula>
    </cfRule>
  </conditionalFormatting>
  <conditionalFormatting sqref="H385:I387 H318:I319 H321:I322 H324:I325 H328:I330 H332:I340 H343:I344 H346:I348 H350:I350 H352:I353 H432:I440 H357:I357 H361:I364 H366:I374 H376:I376 H378:I378 H380:I380 H442:I449 H451:I451 H389:I389 H392:I392 H395:I395 H457:I473 H397:I397 H399:I400 H403:I403 H407:I415 H417:I423 H425:I425 H427:I427 H429:I429 H355:I355 H383:I383 H197:I197 H199:I201 H203:I203 H205:I208 H210:I210 H212:I212 H215:I221 H223:I227 H229:I236 H238:I244 H246:I247 H249:I257 H260:I262 H264:I264 H266:I266 H268:I270 H272:I272 H275:I283 H285:I290 H292:I292 H294:I296 H299:I300 H302:I303 H308:I309 H305:I306 H312:I313 H315:I316 H51:I51 H54:I54 H58:I60 H62:I62 H64:I69 H71:I75 H77:I78 H81:I82 H84:I87 H93:I98 H100:I103 H105:I110 H112:I113 H115:I115 H118:I118 H120:I120 H123:I124 H127:I127 H131:I131 H133:I133 H135:I135 H138:I138 H140:I140 H142:I142 H145:I145 H148:I148 H150:I150 H152:I152 H156:I164 H166:I172 H175:I183 H185:I192">
    <cfRule type="cellIs" dxfId="48" priority="84" stopIfTrue="1" operator="equal">
      <formula>0</formula>
    </cfRule>
  </conditionalFormatting>
  <conditionalFormatting sqref="D474:E474">
    <cfRule type="expression" dxfId="47" priority="161" stopIfTrue="1">
      <formula>$AD$2&lt;&gt;0</formula>
    </cfRule>
    <cfRule type="cellIs" dxfId="46" priority="162" stopIfTrue="1" operator="equal">
      <formula>0</formula>
    </cfRule>
  </conditionalFormatting>
  <conditionalFormatting sqref="H89:M90">
    <cfRule type="cellIs" dxfId="45" priority="1" stopIfTrue="1" operator="equal">
      <formula>0</formula>
    </cfRule>
  </conditionalFormatting>
  <dataValidations xWindow="130" yWindow="535" count="12">
    <dataValidation type="list" allowBlank="1" showInputMessage="1" showErrorMessage="1" sqref="R482:R522">
      <formula1>$W$482:$W$482</formula1>
    </dataValidation>
    <dataValidation allowBlank="1" showErrorMessage="1" sqref="A458:B473"/>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7">
      <formula1>INDIRECT($V$5)</formula1>
    </dataValidation>
    <dataValidation type="list" errorStyle="information" allowBlank="1" showInputMessage="1" showErrorMessage="1" errorTitle="Обавештење" error="Након самостално дефинисаног циља кликните на ОК" sqref="B39:C41 B33:C35 B27:C29 B21:C23">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39: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4: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7:F29">
      <formula1>INDIRECT($V$7)</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sheetPr codeName="Sheet2">
    <tabColor indexed="47"/>
    <pageSetUpPr fitToPage="1"/>
  </sheetPr>
  <dimension ref="A1:CK585"/>
  <sheetViews>
    <sheetView tabSelected="1" topLeftCell="A362" zoomScale="90" zoomScaleNormal="85" workbookViewId="0">
      <selection activeCell="A373" sqref="A373:IV373"/>
    </sheetView>
  </sheetViews>
  <sheetFormatPr defaultRowHeight="15" outlineLevelRow="1"/>
  <cols>
    <col min="1" max="1" width="7.28515625" style="12" customWidth="1"/>
    <col min="2" max="2" width="8.28515625" style="12" customWidth="1"/>
    <col min="3" max="3" width="30.28515625" style="12" customWidth="1"/>
    <col min="4" max="15" width="13.140625" style="12" customWidth="1"/>
    <col min="16" max="20" width="9.140625" style="12"/>
    <col min="21" max="21" width="9.140625" style="37"/>
    <col min="22" max="24" width="9.140625" style="37" hidden="1" customWidth="1"/>
    <col min="25" max="25" width="31" style="37" hidden="1" customWidth="1"/>
    <col min="26" max="27" width="9.140625" style="37" hidden="1" customWidth="1"/>
    <col min="28" max="28" width="10.85546875" style="37" hidden="1" customWidth="1"/>
    <col min="29" max="29" width="9.140625" style="37" hidden="1" customWidth="1"/>
    <col min="30" max="30" width="11" style="37" hidden="1" customWidth="1"/>
    <col min="31" max="31" width="10.85546875" style="107" hidden="1" customWidth="1"/>
    <col min="32" max="32" width="9.140625" style="37" hidden="1" customWidth="1"/>
    <col min="33" max="33" width="11.85546875" style="37" hidden="1" customWidth="1"/>
    <col min="34" max="38" width="9.140625" style="37" hidden="1" customWidth="1"/>
    <col min="39" max="39" width="9.7109375" style="37" hidden="1" customWidth="1"/>
    <col min="40" max="40" width="9.140625" style="37" hidden="1" customWidth="1"/>
    <col min="41" max="41" width="9.140625" style="122" hidden="1" customWidth="1"/>
    <col min="42" max="42" width="9.140625" style="123" hidden="1" customWidth="1"/>
    <col min="43" max="44" width="9.140625" style="37" hidden="1" customWidth="1"/>
    <col min="45" max="45" width="0" style="37" hidden="1" customWidth="1"/>
    <col min="46" max="54" width="9.140625" style="37"/>
    <col min="55" max="55" width="12" style="37" customWidth="1"/>
    <col min="56" max="56" width="10" style="37" customWidth="1"/>
    <col min="57" max="16384" width="9.140625" style="12"/>
  </cols>
  <sheetData>
    <row r="1" spans="1:56" ht="18" customHeight="1">
      <c r="A1" s="518" t="s">
        <v>743</v>
      </c>
      <c r="B1" s="518"/>
      <c r="C1" s="518"/>
      <c r="D1" s="518"/>
      <c r="E1" s="518"/>
      <c r="F1" s="518"/>
      <c r="G1" s="518"/>
      <c r="H1" s="518"/>
      <c r="I1" s="518"/>
      <c r="J1" s="518"/>
      <c r="K1" s="518"/>
      <c r="L1" s="518"/>
      <c r="M1" s="518"/>
      <c r="N1" s="518"/>
      <c r="O1" s="518"/>
      <c r="Y1" s="37">
        <v>0</v>
      </c>
      <c r="AC1" s="37" t="s">
        <v>309</v>
      </c>
      <c r="AE1" s="37"/>
      <c r="AJ1" s="37" t="s">
        <v>1547</v>
      </c>
      <c r="AM1" s="37" t="str">
        <f>IF(A2=AJ1,""," - захтев за додатна средства")</f>
        <v/>
      </c>
      <c r="AN1" s="37" t="s">
        <v>87</v>
      </c>
      <c r="AO1" s="289"/>
      <c r="AP1" s="289"/>
      <c r="AQ1" s="40"/>
      <c r="AR1" s="106"/>
      <c r="AU1" s="103"/>
      <c r="AV1" s="103"/>
      <c r="AW1" s="103"/>
      <c r="AX1" s="103"/>
      <c r="AY1" s="103"/>
      <c r="AZ1" s="103"/>
      <c r="BA1" s="103"/>
      <c r="BB1" s="103"/>
      <c r="BC1" s="103"/>
      <c r="BD1" s="103"/>
    </row>
    <row r="2" spans="1:56" ht="21" customHeight="1">
      <c r="A2" s="426" t="s">
        <v>1547</v>
      </c>
      <c r="B2" s="426"/>
      <c r="C2" s="426"/>
      <c r="D2" s="426"/>
      <c r="E2" s="426"/>
      <c r="F2" s="426"/>
      <c r="G2" s="426"/>
      <c r="H2" s="426"/>
      <c r="I2" s="426"/>
      <c r="J2" s="426"/>
      <c r="K2" s="426"/>
      <c r="L2" s="426"/>
      <c r="M2" s="426"/>
      <c r="N2" s="426"/>
      <c r="O2" s="426"/>
      <c r="AJ2" s="37" t="s">
        <v>1476</v>
      </c>
      <c r="AN2" s="37" t="s">
        <v>88</v>
      </c>
      <c r="AO2" s="87"/>
      <c r="AP2" s="88"/>
      <c r="AQ2" s="40"/>
      <c r="AR2" s="108"/>
      <c r="AW2" s="40"/>
      <c r="AX2" s="40"/>
      <c r="AY2" s="40"/>
      <c r="AZ2" s="40"/>
      <c r="BA2" s="40"/>
      <c r="BB2" s="40"/>
      <c r="BC2" s="40"/>
      <c r="BD2" s="40"/>
    </row>
    <row r="3" spans="1:56" s="17" customFormat="1" ht="15.75" customHeight="1">
      <c r="A3" s="71"/>
      <c r="B3" s="71"/>
      <c r="C3" s="72"/>
      <c r="D3" s="19"/>
      <c r="E3" s="19"/>
      <c r="F3" s="19"/>
      <c r="G3" s="19"/>
      <c r="H3" s="19"/>
      <c r="I3" s="19"/>
      <c r="J3" s="19"/>
      <c r="K3" s="19"/>
      <c r="L3" s="19"/>
      <c r="M3" s="19"/>
      <c r="N3" s="19"/>
      <c r="O3" s="22"/>
      <c r="U3" s="102"/>
      <c r="V3" s="37" t="str">
        <f>VLOOKUP($D$4,Uputstvo!$C$38:$D$54,2,FALSE)</f>
        <v>п9</v>
      </c>
      <c r="W3" s="37"/>
      <c r="X3" s="37"/>
      <c r="Y3" s="102"/>
      <c r="Z3" s="317" t="s">
        <v>886</v>
      </c>
      <c r="AA3" s="317"/>
      <c r="AB3" s="317" t="s">
        <v>887</v>
      </c>
      <c r="AC3" s="317"/>
      <c r="AD3" s="317" t="s">
        <v>296</v>
      </c>
      <c r="AE3" s="317"/>
      <c r="AF3" s="317" t="s">
        <v>297</v>
      </c>
      <c r="AG3" s="317"/>
      <c r="AH3" s="317" t="s">
        <v>890</v>
      </c>
      <c r="AI3" s="317"/>
      <c r="AJ3" s="317" t="s">
        <v>889</v>
      </c>
      <c r="AK3" s="317"/>
      <c r="AL3" s="102"/>
      <c r="AM3" s="102"/>
      <c r="AN3" s="102" t="s">
        <v>86</v>
      </c>
      <c r="AO3" s="89"/>
      <c r="AP3" s="90"/>
      <c r="AQ3" s="41"/>
      <c r="AR3" s="26"/>
      <c r="AS3" s="37"/>
      <c r="AT3" s="37"/>
      <c r="AU3" s="37"/>
      <c r="AV3" s="37"/>
      <c r="AW3" s="37"/>
      <c r="AX3" s="37"/>
      <c r="AY3" s="37"/>
      <c r="AZ3" s="37"/>
      <c r="BA3" s="37"/>
      <c r="BB3" s="37"/>
      <c r="BC3" s="37"/>
      <c r="BD3" s="37"/>
    </row>
    <row r="4" spans="1:56" s="17" customFormat="1" ht="23.25" customHeight="1">
      <c r="A4" s="520" t="s">
        <v>752</v>
      </c>
      <c r="B4" s="520"/>
      <c r="C4" s="520"/>
      <c r="D4" s="530" t="str">
        <f>IF(Program!$D$4="","",Program!$D$4)</f>
        <v>Програм 9.  Основно образовање и васпитање</v>
      </c>
      <c r="E4" s="531"/>
      <c r="F4" s="531"/>
      <c r="G4" s="531"/>
      <c r="H4" s="531"/>
      <c r="I4" s="531"/>
      <c r="J4" s="531"/>
      <c r="K4" s="531"/>
      <c r="L4" s="531"/>
      <c r="M4" s="531"/>
      <c r="N4" s="531"/>
      <c r="O4" s="532"/>
      <c r="U4" s="102"/>
      <c r="V4" s="51" t="str">
        <f>VLOOKUP($D$5,Uputstvo!$B$137:$C$208,2,FALSE)</f>
        <v>ПА_30</v>
      </c>
      <c r="W4" s="102"/>
      <c r="X4" s="51"/>
      <c r="Y4" s="102"/>
      <c r="Z4" s="317" t="s">
        <v>1078</v>
      </c>
      <c r="AA4" s="317" t="s">
        <v>1079</v>
      </c>
      <c r="AB4" s="317" t="s">
        <v>1078</v>
      </c>
      <c r="AC4" s="317" t="s">
        <v>1079</v>
      </c>
      <c r="AD4" s="317" t="s">
        <v>1078</v>
      </c>
      <c r="AE4" s="317" t="s">
        <v>1079</v>
      </c>
      <c r="AF4" s="317" t="s">
        <v>1078</v>
      </c>
      <c r="AG4" s="317" t="s">
        <v>1079</v>
      </c>
      <c r="AH4" s="317" t="s">
        <v>1078</v>
      </c>
      <c r="AI4" s="317" t="s">
        <v>1079</v>
      </c>
      <c r="AJ4" s="317" t="s">
        <v>1078</v>
      </c>
      <c r="AK4" s="317" t="s">
        <v>1079</v>
      </c>
      <c r="AL4" s="102"/>
      <c r="AM4" s="102"/>
      <c r="AN4" s="102"/>
      <c r="AO4" s="89"/>
      <c r="AP4" s="90"/>
      <c r="AQ4" s="41"/>
      <c r="AR4" s="26"/>
      <c r="AS4" s="37"/>
      <c r="AT4" s="37"/>
      <c r="AU4" s="37"/>
      <c r="AV4" s="37"/>
      <c r="AW4" s="37"/>
      <c r="AX4" s="37"/>
      <c r="AY4" s="37"/>
      <c r="AZ4" s="37"/>
      <c r="BA4" s="37"/>
      <c r="BB4" s="37"/>
      <c r="BC4" s="37"/>
      <c r="BD4" s="37"/>
    </row>
    <row r="5" spans="1:56" s="17" customFormat="1" ht="21.75" customHeight="1">
      <c r="A5" s="520" t="s">
        <v>709</v>
      </c>
      <c r="B5" s="520"/>
      <c r="C5" s="520"/>
      <c r="D5" s="521" t="s">
        <v>704</v>
      </c>
      <c r="E5" s="521"/>
      <c r="F5" s="521"/>
      <c r="G5" s="521"/>
      <c r="H5" s="521"/>
      <c r="I5" s="521"/>
      <c r="J5" s="521"/>
      <c r="K5" s="521"/>
      <c r="L5" s="73"/>
      <c r="M5" s="73"/>
      <c r="N5" s="74"/>
      <c r="O5" s="75"/>
      <c r="U5" s="102"/>
      <c r="V5" s="51" t="str">
        <f>VLOOKUP($B$16,Uputstvo!$B$221:$C$317,2,FALSE)</f>
        <v>ПАЦ_48</v>
      </c>
      <c r="W5" s="102"/>
      <c r="X5" s="102"/>
      <c r="Y5" s="37" t="str">
        <f>$C$474&amp;AM1&amp;" ("&amp;$D$7&amp;")"</f>
        <v>2002-0001  Функционисање основних школа (Основна школа "Светозар Милетић" Тител)</v>
      </c>
      <c r="Z5" s="318">
        <f>D452</f>
        <v>30491</v>
      </c>
      <c r="AA5" s="318">
        <f t="shared" ref="AA5:AK5" si="0">E452</f>
        <v>84739</v>
      </c>
      <c r="AB5" s="318">
        <f t="shared" si="0"/>
        <v>26075</v>
      </c>
      <c r="AC5" s="318">
        <f t="shared" si="0"/>
        <v>81921</v>
      </c>
      <c r="AD5" s="318">
        <f t="shared" si="0"/>
        <v>23560</v>
      </c>
      <c r="AE5" s="318">
        <f t="shared" si="0"/>
        <v>98882</v>
      </c>
      <c r="AF5" s="318">
        <f t="shared" si="0"/>
        <v>25000</v>
      </c>
      <c r="AG5" s="318">
        <f t="shared" si="0"/>
        <v>96729</v>
      </c>
      <c r="AH5" s="318">
        <f t="shared" si="0"/>
        <v>25000</v>
      </c>
      <c r="AI5" s="318">
        <f t="shared" si="0"/>
        <v>96729</v>
      </c>
      <c r="AJ5" s="318">
        <f t="shared" si="0"/>
        <v>73560</v>
      </c>
      <c r="AK5" s="318">
        <f t="shared" si="0"/>
        <v>292340</v>
      </c>
      <c r="AL5" s="102"/>
      <c r="AM5" s="102"/>
      <c r="AN5" s="102"/>
      <c r="AO5" s="89"/>
      <c r="AP5" s="90"/>
      <c r="AQ5" s="41"/>
      <c r="AR5" s="26"/>
      <c r="AS5" s="37"/>
      <c r="AT5" s="37"/>
      <c r="AU5" s="37"/>
      <c r="AV5" s="37"/>
      <c r="AW5" s="37"/>
      <c r="AX5" s="37"/>
      <c r="AY5" s="37"/>
      <c r="AZ5" s="37"/>
      <c r="BA5" s="37"/>
      <c r="BB5" s="37"/>
      <c r="BC5" s="37"/>
      <c r="BD5" s="37"/>
    </row>
    <row r="6" spans="1:56" s="17" customFormat="1" ht="21.75" customHeight="1">
      <c r="A6" s="520" t="s">
        <v>750</v>
      </c>
      <c r="B6" s="520"/>
      <c r="C6" s="520"/>
      <c r="D6" s="523" t="s">
        <v>1624</v>
      </c>
      <c r="E6" s="523"/>
      <c r="F6" s="523"/>
      <c r="G6" s="523"/>
      <c r="H6" s="523"/>
      <c r="I6" s="523"/>
      <c r="J6" s="523"/>
      <c r="K6" s="523"/>
      <c r="L6" s="76"/>
      <c r="M6" s="76"/>
      <c r="N6" s="77"/>
      <c r="O6" s="78"/>
      <c r="U6" s="102"/>
      <c r="V6" s="51" t="str">
        <f>VLOOKUP($B$22,Uputstvo!$B$221:$C$317,2,FALSE)</f>
        <v>ПАЦ_50</v>
      </c>
      <c r="W6" s="102"/>
      <c r="X6" s="102"/>
      <c r="Y6" s="102"/>
      <c r="Z6" s="104"/>
      <c r="AA6" s="104"/>
      <c r="AB6" s="317" t="s">
        <v>886</v>
      </c>
      <c r="AC6" s="317"/>
      <c r="AD6" s="317" t="s">
        <v>887</v>
      </c>
      <c r="AE6" s="317"/>
      <c r="AF6" s="317" t="s">
        <v>296</v>
      </c>
      <c r="AG6" s="317"/>
      <c r="AH6" s="317" t="s">
        <v>297</v>
      </c>
      <c r="AI6" s="317"/>
      <c r="AJ6" s="317" t="s">
        <v>890</v>
      </c>
      <c r="AK6" s="317"/>
      <c r="AL6" s="317" t="s">
        <v>889</v>
      </c>
      <c r="AM6" s="317"/>
      <c r="AN6" s="102"/>
      <c r="AO6" s="89"/>
      <c r="AP6" s="90"/>
      <c r="AQ6" s="41"/>
      <c r="AR6" s="26"/>
      <c r="AS6" s="37"/>
      <c r="AT6" s="37"/>
      <c r="AU6" s="37"/>
      <c r="AV6" s="37"/>
      <c r="AW6" s="37"/>
      <c r="AX6" s="37"/>
      <c r="AY6" s="37"/>
      <c r="AZ6" s="37"/>
      <c r="BA6" s="37"/>
      <c r="BB6" s="37"/>
      <c r="BC6" s="37"/>
      <c r="BD6" s="37"/>
    </row>
    <row r="7" spans="1:56" s="17" customFormat="1" ht="30.75" customHeight="1">
      <c r="A7" s="515" t="s">
        <v>671</v>
      </c>
      <c r="B7" s="515"/>
      <c r="C7" s="515"/>
      <c r="D7" s="460" t="s">
        <v>1617</v>
      </c>
      <c r="E7" s="461"/>
      <c r="F7" s="461"/>
      <c r="G7" s="461"/>
      <c r="H7" s="461"/>
      <c r="I7" s="461"/>
      <c r="J7" s="461"/>
      <c r="K7" s="461"/>
      <c r="L7" s="461"/>
      <c r="M7" s="461"/>
      <c r="N7" s="368"/>
      <c r="O7" s="369"/>
      <c r="U7" s="102"/>
      <c r="V7" s="51" t="e">
        <f>VLOOKUP($B$28,Uputstvo!$B$221:$C$317,2,FALSE)</f>
        <v>#N/A</v>
      </c>
      <c r="W7" s="102"/>
      <c r="X7" s="102"/>
      <c r="Y7" s="102"/>
      <c r="Z7" s="104"/>
      <c r="AA7" s="104"/>
      <c r="AB7" s="317" t="s">
        <v>1078</v>
      </c>
      <c r="AC7" s="317" t="s">
        <v>1079</v>
      </c>
      <c r="AD7" s="317" t="s">
        <v>1078</v>
      </c>
      <c r="AE7" s="317" t="s">
        <v>1079</v>
      </c>
      <c r="AF7" s="317" t="s">
        <v>1078</v>
      </c>
      <c r="AG7" s="317" t="s">
        <v>1079</v>
      </c>
      <c r="AH7" s="317" t="s">
        <v>1078</v>
      </c>
      <c r="AI7" s="317" t="s">
        <v>1079</v>
      </c>
      <c r="AJ7" s="317" t="s">
        <v>1078</v>
      </c>
      <c r="AK7" s="317" t="s">
        <v>1079</v>
      </c>
      <c r="AL7" s="317" t="s">
        <v>1078</v>
      </c>
      <c r="AM7" s="317" t="s">
        <v>1079</v>
      </c>
      <c r="AN7" s="102"/>
      <c r="AO7" s="89"/>
      <c r="AP7" s="90"/>
      <c r="AQ7" s="41"/>
      <c r="AR7" s="26"/>
      <c r="AS7" s="37"/>
      <c r="AT7" s="37"/>
      <c r="AU7" s="37"/>
      <c r="AV7" s="37"/>
      <c r="AW7" s="37"/>
      <c r="AX7" s="37"/>
      <c r="AY7" s="37"/>
      <c r="AZ7" s="37"/>
      <c r="BA7" s="37"/>
      <c r="BB7" s="37"/>
      <c r="BC7" s="37"/>
      <c r="BD7" s="37"/>
    </row>
    <row r="8" spans="1:56" s="17" customFormat="1" ht="46.5" customHeight="1">
      <c r="A8" s="516" t="s">
        <v>1527</v>
      </c>
      <c r="B8" s="516"/>
      <c r="C8" s="516"/>
      <c r="D8" s="517" t="s">
        <v>1625</v>
      </c>
      <c r="E8" s="517"/>
      <c r="F8" s="517"/>
      <c r="G8" s="517"/>
      <c r="H8" s="517"/>
      <c r="I8" s="517"/>
      <c r="J8" s="517"/>
      <c r="K8" s="517"/>
      <c r="L8" s="517"/>
      <c r="M8" s="517"/>
      <c r="N8" s="517"/>
      <c r="O8" s="517"/>
      <c r="U8" s="102"/>
      <c r="V8" s="51" t="e">
        <f>VLOOKUP($B$34,Uputstvo!$B$221:$C$317,2,FALSE)</f>
        <v>#N/A</v>
      </c>
      <c r="W8" s="102"/>
      <c r="X8" s="102"/>
      <c r="Y8" s="102"/>
      <c r="Z8" s="37" t="s">
        <v>1483</v>
      </c>
      <c r="AA8" s="37" t="s">
        <v>1484</v>
      </c>
      <c r="AB8" s="345">
        <f>D193-D452</f>
        <v>0</v>
      </c>
      <c r="AC8" s="345">
        <f t="shared" ref="AC8:AK8" si="1">E193-E452</f>
        <v>175</v>
      </c>
      <c r="AD8" s="345">
        <f t="shared" si="1"/>
        <v>0</v>
      </c>
      <c r="AE8" s="345">
        <f t="shared" si="1"/>
        <v>250</v>
      </c>
      <c r="AF8" s="345">
        <f t="shared" si="1"/>
        <v>0</v>
      </c>
      <c r="AG8" s="345">
        <f t="shared" si="1"/>
        <v>0</v>
      </c>
      <c r="AH8" s="345">
        <f t="shared" si="1"/>
        <v>0</v>
      </c>
      <c r="AI8" s="345">
        <f t="shared" si="1"/>
        <v>0</v>
      </c>
      <c r="AJ8" s="345">
        <f t="shared" si="1"/>
        <v>0</v>
      </c>
      <c r="AK8" s="345">
        <f t="shared" si="1"/>
        <v>0</v>
      </c>
      <c r="AL8" s="345">
        <f>N193-N452</f>
        <v>0</v>
      </c>
      <c r="AM8" s="345">
        <f>O193-O452</f>
        <v>0</v>
      </c>
      <c r="AN8" s="102"/>
      <c r="AO8" s="89"/>
      <c r="AP8" s="90"/>
      <c r="AQ8" s="41"/>
      <c r="AR8" s="26"/>
      <c r="AS8" s="37"/>
      <c r="AT8" s="37"/>
      <c r="AU8" s="37"/>
      <c r="AV8" s="37"/>
      <c r="AW8" s="37"/>
      <c r="AX8" s="37"/>
      <c r="AY8" s="37"/>
      <c r="AZ8" s="37"/>
      <c r="BA8" s="37"/>
      <c r="BB8" s="37"/>
      <c r="BC8" s="37"/>
      <c r="BD8" s="37"/>
    </row>
    <row r="9" spans="1:56" s="17" customFormat="1" ht="63.75" customHeight="1">
      <c r="A9" s="516" t="s">
        <v>741</v>
      </c>
      <c r="B9" s="516"/>
      <c r="C9" s="516"/>
      <c r="D9" s="517" t="s">
        <v>1615</v>
      </c>
      <c r="E9" s="517"/>
      <c r="F9" s="517"/>
      <c r="G9" s="517"/>
      <c r="H9" s="517"/>
      <c r="I9" s="517"/>
      <c r="J9" s="517"/>
      <c r="K9" s="517"/>
      <c r="L9" s="517"/>
      <c r="M9" s="517"/>
      <c r="N9" s="517"/>
      <c r="O9" s="517"/>
      <c r="U9" s="102"/>
      <c r="V9" s="51" t="e">
        <f>VLOOKUP($B$40,Uputstvo!$B$221:$C$317,2,FALSE)</f>
        <v>#N/A</v>
      </c>
      <c r="W9" s="102"/>
      <c r="X9" s="102"/>
      <c r="Y9" s="102"/>
      <c r="Z9" s="16"/>
      <c r="AA9" s="37" t="s">
        <v>1485</v>
      </c>
      <c r="AB9" s="345">
        <f>D452+E452-D474</f>
        <v>0</v>
      </c>
      <c r="AC9" s="345">
        <f>F452+G452-F474</f>
        <v>0</v>
      </c>
      <c r="AD9" s="345">
        <f>H452+I452-H474</f>
        <v>0</v>
      </c>
      <c r="AE9" s="345">
        <f>J452+K452-J474</f>
        <v>0</v>
      </c>
      <c r="AF9" s="345">
        <f>L452+M452-L474</f>
        <v>0</v>
      </c>
      <c r="AG9" s="345">
        <f>N452+O452-N474</f>
        <v>0</v>
      </c>
      <c r="AH9" s="345"/>
      <c r="AI9" s="345"/>
      <c r="AJ9" s="345"/>
      <c r="AK9" s="345"/>
      <c r="AL9" s="345"/>
      <c r="AM9" s="345"/>
      <c r="AN9" s="102"/>
      <c r="AO9" s="89"/>
      <c r="AP9" s="90"/>
      <c r="AQ9" s="41"/>
      <c r="AR9" s="26"/>
      <c r="AS9" s="37"/>
      <c r="AT9" s="37"/>
      <c r="AU9" s="37"/>
      <c r="AV9" s="37"/>
      <c r="AW9" s="37"/>
      <c r="AX9" s="37"/>
      <c r="AY9" s="37"/>
      <c r="AZ9" s="37"/>
      <c r="BA9" s="37"/>
      <c r="BB9" s="37"/>
      <c r="BC9" s="37"/>
      <c r="BD9" s="37"/>
    </row>
    <row r="10" spans="1:56" s="17" customFormat="1" ht="60.75" customHeight="1">
      <c r="A10" s="516" t="s">
        <v>751</v>
      </c>
      <c r="B10" s="516"/>
      <c r="C10" s="516"/>
      <c r="D10" s="517" t="s">
        <v>1626</v>
      </c>
      <c r="E10" s="517"/>
      <c r="F10" s="517"/>
      <c r="G10" s="517"/>
      <c r="H10" s="517"/>
      <c r="I10" s="517"/>
      <c r="J10" s="517"/>
      <c r="K10" s="517"/>
      <c r="L10" s="517"/>
      <c r="M10" s="517"/>
      <c r="N10" s="517"/>
      <c r="O10" s="517"/>
      <c r="U10" s="102"/>
      <c r="V10" s="102"/>
      <c r="W10" s="102"/>
      <c r="X10" s="102"/>
      <c r="Y10" s="102"/>
      <c r="Z10" s="104"/>
      <c r="AA10" s="104" t="s">
        <v>307</v>
      </c>
      <c r="AB10" s="104">
        <f>D127-D457</f>
        <v>-30491</v>
      </c>
      <c r="AC10" s="104">
        <f>F127-F457</f>
        <v>-26075</v>
      </c>
      <c r="AD10" s="104">
        <f>H127-H457</f>
        <v>-23560</v>
      </c>
      <c r="AE10" s="104">
        <f>J127-J457</f>
        <v>-25000</v>
      </c>
      <c r="AF10" s="104">
        <f>L127-L457</f>
        <v>-25000</v>
      </c>
      <c r="AG10" s="104">
        <f>N127-N457</f>
        <v>-73560</v>
      </c>
      <c r="AH10" s="104"/>
      <c r="AI10" s="104"/>
      <c r="AJ10" s="102"/>
      <c r="AK10" s="102"/>
      <c r="AL10" s="102"/>
      <c r="AM10" s="102"/>
      <c r="AN10" s="102"/>
      <c r="AO10" s="89"/>
      <c r="AP10" s="90"/>
      <c r="AQ10" s="41"/>
      <c r="AR10" s="26"/>
      <c r="AS10" s="37"/>
      <c r="AT10" s="37"/>
      <c r="AU10" s="37"/>
      <c r="AV10" s="37"/>
      <c r="AW10" s="37"/>
      <c r="AX10" s="37"/>
      <c r="AY10" s="37"/>
      <c r="AZ10" s="37"/>
      <c r="BA10" s="37"/>
      <c r="BB10" s="37"/>
      <c r="BC10" s="37"/>
      <c r="BD10" s="37"/>
    </row>
    <row r="11" spans="1:56" s="17" customFormat="1" ht="21.75" customHeight="1">
      <c r="A11" s="522" t="s">
        <v>1396</v>
      </c>
      <c r="B11" s="522"/>
      <c r="C11" s="522"/>
      <c r="D11" s="517"/>
      <c r="E11" s="517"/>
      <c r="F11" s="517"/>
      <c r="G11" s="517"/>
      <c r="H11" s="517"/>
      <c r="I11" s="517"/>
      <c r="J11" s="517"/>
      <c r="K11" s="517"/>
      <c r="L11" s="517"/>
      <c r="M11" s="517"/>
      <c r="N11" s="517"/>
      <c r="O11" s="517"/>
      <c r="U11" s="102"/>
      <c r="V11" s="102"/>
      <c r="W11" s="102"/>
      <c r="X11" s="102"/>
      <c r="Y11" s="102"/>
      <c r="Z11" s="12"/>
      <c r="AA11" s="12" t="s">
        <v>308</v>
      </c>
      <c r="AB11" s="104">
        <f>D123-$D$458</f>
        <v>0</v>
      </c>
      <c r="AC11" s="104">
        <f>F123-$F$458</f>
        <v>0</v>
      </c>
      <c r="AD11" s="104">
        <f>H123-$H$458</f>
        <v>0</v>
      </c>
      <c r="AE11" s="104">
        <f>J123-$J$458</f>
        <v>0</v>
      </c>
      <c r="AF11" s="104">
        <f>L123-$L$458</f>
        <v>0</v>
      </c>
      <c r="AG11" s="104">
        <f>N123-$N$458</f>
        <v>0</v>
      </c>
      <c r="AH11" s="104"/>
      <c r="AI11" s="104"/>
      <c r="AJ11" s="102"/>
      <c r="AK11" s="102"/>
      <c r="AL11" s="102"/>
      <c r="AM11" s="102"/>
      <c r="AN11" s="102"/>
      <c r="AO11" s="89"/>
      <c r="AP11" s="90"/>
      <c r="AQ11" s="41"/>
      <c r="AR11" s="26"/>
      <c r="AS11" s="37"/>
      <c r="AT11" s="37"/>
      <c r="AU11" s="37"/>
      <c r="AV11" s="37"/>
      <c r="AW11" s="37"/>
      <c r="AX11" s="37"/>
      <c r="AY11" s="37"/>
      <c r="AZ11" s="37"/>
      <c r="BA11" s="37"/>
      <c r="BB11" s="37"/>
      <c r="BC11" s="37"/>
      <c r="BD11" s="37"/>
    </row>
    <row r="12" spans="1:56" s="17" customFormat="1" ht="36.75" customHeight="1">
      <c r="A12" s="516" t="s">
        <v>710</v>
      </c>
      <c r="B12" s="516"/>
      <c r="C12" s="516"/>
      <c r="D12" s="519" t="s">
        <v>1618</v>
      </c>
      <c r="E12" s="519"/>
      <c r="F12" s="519"/>
      <c r="G12" s="519"/>
      <c r="H12" s="519"/>
      <c r="I12" s="519"/>
      <c r="J12" s="519"/>
      <c r="K12" s="519"/>
      <c r="L12" s="519"/>
      <c r="M12" s="519"/>
      <c r="N12" s="519"/>
      <c r="O12" s="519"/>
      <c r="U12" s="102"/>
      <c r="V12" s="102"/>
      <c r="W12" s="102"/>
      <c r="X12" s="102"/>
      <c r="Y12" s="102"/>
      <c r="Z12" s="12">
        <v>733000</v>
      </c>
      <c r="AA12" s="363">
        <f>SUM(D88:M88)</f>
        <v>133990</v>
      </c>
      <c r="AB12" s="12"/>
      <c r="AC12" s="12"/>
      <c r="AD12" s="12"/>
      <c r="AE12" s="12"/>
      <c r="AF12" s="12"/>
      <c r="AG12" s="12"/>
      <c r="AH12" s="104"/>
      <c r="AI12" s="104"/>
      <c r="AJ12" s="102"/>
      <c r="AK12" s="102"/>
      <c r="AL12" s="102"/>
      <c r="AM12" s="102"/>
      <c r="AN12" s="102"/>
      <c r="AO12" s="89"/>
      <c r="AP12" s="90"/>
      <c r="AQ12" s="41"/>
      <c r="AR12" s="26"/>
      <c r="AS12" s="37"/>
      <c r="AT12" s="37"/>
      <c r="AU12" s="37"/>
      <c r="AV12" s="37"/>
      <c r="AW12" s="37"/>
      <c r="AX12" s="37"/>
      <c r="AY12" s="37"/>
      <c r="AZ12" s="37"/>
      <c r="BA12" s="37"/>
      <c r="BB12" s="37"/>
      <c r="BC12" s="37"/>
      <c r="BD12" s="37"/>
    </row>
    <row r="13" spans="1:56" s="17" customFormat="1" ht="21" customHeight="1">
      <c r="A13" s="20"/>
      <c r="B13" s="20"/>
      <c r="C13" s="20"/>
      <c r="D13" s="20"/>
      <c r="E13" s="20"/>
      <c r="F13" s="20"/>
      <c r="G13" s="20"/>
      <c r="H13" s="20"/>
      <c r="I13" s="20"/>
      <c r="J13" s="20"/>
      <c r="K13" s="20"/>
      <c r="L13" s="20"/>
      <c r="M13" s="20"/>
      <c r="N13" s="20"/>
      <c r="U13" s="102"/>
      <c r="V13" s="102"/>
      <c r="W13" s="102"/>
      <c r="X13" s="102"/>
      <c r="Y13" s="102"/>
      <c r="Z13" s="11">
        <v>781111</v>
      </c>
      <c r="AA13" s="364">
        <f>D123+F123+H123+J123+L123+N123</f>
        <v>0</v>
      </c>
      <c r="AB13" s="12"/>
      <c r="AC13" s="12"/>
      <c r="AD13" s="12"/>
      <c r="AE13" s="12"/>
      <c r="AF13" s="12"/>
      <c r="AG13" s="12"/>
      <c r="AH13" s="104"/>
      <c r="AI13" s="104"/>
      <c r="AJ13" s="102"/>
      <c r="AK13" s="102"/>
      <c r="AL13" s="102"/>
      <c r="AM13" s="102"/>
      <c r="AN13" s="102"/>
      <c r="AO13" s="91"/>
      <c r="AP13" s="92"/>
      <c r="AQ13" s="41"/>
      <c r="AR13" s="26"/>
      <c r="AS13" s="37"/>
      <c r="AT13" s="37"/>
      <c r="AU13" s="37"/>
      <c r="AV13" s="37"/>
      <c r="AW13" s="37"/>
      <c r="AX13" s="37"/>
      <c r="AY13" s="37"/>
      <c r="AZ13" s="37"/>
      <c r="BA13" s="37"/>
      <c r="BB13" s="37"/>
      <c r="BC13" s="37"/>
      <c r="BD13" s="37"/>
    </row>
    <row r="14" spans="1:56" s="17" customFormat="1" ht="15" customHeight="1">
      <c r="A14" s="441"/>
      <c r="B14" s="418" t="s">
        <v>1500</v>
      </c>
      <c r="C14" s="419"/>
      <c r="D14" s="423" t="s">
        <v>440</v>
      </c>
      <c r="E14" s="423"/>
      <c r="F14" s="423"/>
      <c r="G14" s="423"/>
      <c r="H14" s="423"/>
      <c r="I14" s="423"/>
      <c r="J14" s="423"/>
      <c r="K14" s="423"/>
      <c r="L14" s="423"/>
      <c r="M14" s="423"/>
      <c r="N14" s="423"/>
      <c r="O14" s="423"/>
      <c r="U14" s="102"/>
      <c r="V14" s="102"/>
      <c r="W14" s="102"/>
      <c r="X14" s="102"/>
      <c r="Y14" s="102"/>
      <c r="Z14" s="11">
        <v>791111</v>
      </c>
      <c r="AA14" s="364">
        <f>D127+F127+H127+J127+L127+N127</f>
        <v>0</v>
      </c>
      <c r="AB14" s="12"/>
      <c r="AC14" s="12"/>
      <c r="AD14" s="12"/>
      <c r="AE14" s="12"/>
      <c r="AF14" s="12"/>
      <c r="AG14" s="12"/>
      <c r="AH14" s="104"/>
      <c r="AI14" s="104"/>
      <c r="AJ14" s="102"/>
      <c r="AK14" s="102"/>
      <c r="AL14" s="102"/>
      <c r="AM14" s="102"/>
      <c r="AN14" s="91"/>
      <c r="AO14" s="92"/>
      <c r="AP14" s="41"/>
      <c r="AQ14" s="26"/>
      <c r="AR14" s="25"/>
      <c r="AS14" s="37"/>
      <c r="AT14" s="37"/>
      <c r="AU14" s="37"/>
      <c r="AV14" s="37"/>
      <c r="AW14" s="37"/>
      <c r="AX14" s="37"/>
      <c r="AY14" s="37"/>
      <c r="AZ14" s="37"/>
      <c r="BA14" s="37"/>
      <c r="BB14" s="37"/>
      <c r="BC14" s="37"/>
      <c r="BD14" s="37"/>
    </row>
    <row r="15" spans="1:56" s="17" customFormat="1" ht="39" customHeight="1">
      <c r="A15" s="441"/>
      <c r="B15" s="420"/>
      <c r="C15" s="421"/>
      <c r="D15" s="423" t="s">
        <v>1501</v>
      </c>
      <c r="E15" s="423"/>
      <c r="F15" s="423"/>
      <c r="G15" s="35" t="s">
        <v>1644</v>
      </c>
      <c r="H15" s="35" t="s">
        <v>1645</v>
      </c>
      <c r="I15" s="35" t="s">
        <v>888</v>
      </c>
      <c r="J15" s="35" t="s">
        <v>1603</v>
      </c>
      <c r="K15" s="35" t="s">
        <v>1646</v>
      </c>
      <c r="L15" s="423" t="s">
        <v>823</v>
      </c>
      <c r="M15" s="423"/>
      <c r="N15" s="423"/>
      <c r="O15" s="423"/>
      <c r="U15" s="102"/>
      <c r="V15" s="102"/>
      <c r="W15" s="102"/>
      <c r="X15" s="102"/>
      <c r="Y15" s="102"/>
      <c r="Z15" s="104"/>
      <c r="AA15" s="104"/>
      <c r="AB15" s="104"/>
      <c r="AC15" s="104"/>
      <c r="AD15" s="104"/>
      <c r="AE15" s="104"/>
      <c r="AF15" s="104"/>
      <c r="AG15" s="104"/>
      <c r="AH15" s="104"/>
      <c r="AI15" s="104"/>
      <c r="AJ15" s="102"/>
      <c r="AK15" s="102"/>
      <c r="AL15" s="102"/>
      <c r="AM15" s="102"/>
      <c r="AN15" s="93"/>
      <c r="AO15" s="90"/>
      <c r="AP15" s="41"/>
      <c r="AQ15" s="26"/>
      <c r="AR15" s="25"/>
      <c r="AS15" s="37"/>
      <c r="AT15" s="37"/>
      <c r="AU15" s="37"/>
      <c r="AV15" s="37"/>
      <c r="AW15" s="37"/>
      <c r="AX15" s="37"/>
      <c r="AY15" s="37"/>
      <c r="AZ15" s="37"/>
      <c r="BA15" s="37"/>
      <c r="BB15" s="37"/>
      <c r="BC15" s="37"/>
      <c r="BD15" s="37"/>
    </row>
    <row r="16" spans="1:56" s="17" customFormat="1" ht="104.25" customHeight="1">
      <c r="A16" s="441">
        <v>1</v>
      </c>
      <c r="B16" s="533" t="s">
        <v>403</v>
      </c>
      <c r="C16" s="534"/>
      <c r="D16" s="442" t="s">
        <v>1621</v>
      </c>
      <c r="E16" s="442"/>
      <c r="F16" s="442"/>
      <c r="G16" s="82" t="s">
        <v>1634</v>
      </c>
      <c r="H16" s="82" t="s">
        <v>1656</v>
      </c>
      <c r="I16" s="407" t="s">
        <v>1627</v>
      </c>
      <c r="J16" s="82" t="s">
        <v>1627</v>
      </c>
      <c r="K16" s="407" t="s">
        <v>1627</v>
      </c>
      <c r="L16" s="442" t="s">
        <v>1629</v>
      </c>
      <c r="M16" s="442"/>
      <c r="N16" s="442"/>
      <c r="O16" s="442"/>
      <c r="U16" s="102"/>
      <c r="V16" s="102"/>
      <c r="W16" s="102"/>
      <c r="X16" s="102"/>
      <c r="Y16" s="102"/>
      <c r="Z16" s="104"/>
      <c r="AA16" s="104"/>
      <c r="AB16" s="104"/>
      <c r="AC16" s="104"/>
      <c r="AD16" s="104"/>
      <c r="AE16" s="104"/>
      <c r="AF16" s="104"/>
      <c r="AG16" s="104"/>
      <c r="AH16" s="104"/>
      <c r="AI16" s="104"/>
      <c r="AJ16" s="102"/>
      <c r="AK16" s="102"/>
      <c r="AL16" s="102"/>
      <c r="AM16" s="102"/>
      <c r="AN16" s="94"/>
      <c r="AO16" s="95"/>
      <c r="AP16" s="41"/>
      <c r="AQ16" s="26"/>
      <c r="AR16" s="25"/>
      <c r="AS16" s="37"/>
      <c r="AT16" s="37"/>
      <c r="AU16" s="37"/>
      <c r="AV16" s="37"/>
      <c r="AW16" s="37"/>
      <c r="AX16" s="37"/>
      <c r="AY16" s="37"/>
      <c r="AZ16" s="37"/>
      <c r="BA16" s="37"/>
      <c r="BB16" s="37"/>
      <c r="BC16" s="37"/>
      <c r="BD16" s="37"/>
    </row>
    <row r="17" spans="1:56" s="17" customFormat="1" ht="19.5" customHeight="1">
      <c r="A17" s="441"/>
      <c r="B17" s="535"/>
      <c r="C17" s="536"/>
      <c r="D17" s="524"/>
      <c r="E17" s="525"/>
      <c r="F17" s="526"/>
      <c r="G17" s="82"/>
      <c r="H17" s="24"/>
      <c r="I17" s="97"/>
      <c r="J17" s="24"/>
      <c r="K17" s="100"/>
      <c r="L17" s="527"/>
      <c r="M17" s="528"/>
      <c r="N17" s="528"/>
      <c r="O17" s="529"/>
      <c r="U17" s="102"/>
      <c r="V17" s="102"/>
      <c r="W17" s="102"/>
      <c r="X17" s="102"/>
      <c r="Y17" s="102"/>
      <c r="Z17" s="104"/>
      <c r="AA17" s="104"/>
      <c r="AB17" s="104"/>
      <c r="AC17" s="104"/>
      <c r="AD17" s="104"/>
      <c r="AE17" s="104"/>
      <c r="AF17" s="104"/>
      <c r="AG17" s="104"/>
      <c r="AH17" s="104"/>
      <c r="AI17" s="104"/>
      <c r="AJ17" s="102"/>
      <c r="AK17" s="102"/>
      <c r="AL17" s="102"/>
      <c r="AM17" s="102"/>
      <c r="AN17" s="94"/>
      <c r="AO17" s="95"/>
      <c r="AP17" s="41"/>
      <c r="AQ17" s="26"/>
      <c r="AR17" s="25"/>
      <c r="AS17" s="37"/>
      <c r="AT17" s="37"/>
      <c r="AU17" s="37"/>
      <c r="AV17" s="37"/>
      <c r="AW17" s="37"/>
      <c r="AX17" s="37"/>
      <c r="AY17" s="37"/>
      <c r="AZ17" s="37"/>
      <c r="BA17" s="37"/>
      <c r="BB17" s="37"/>
      <c r="BC17" s="37"/>
      <c r="BD17" s="37"/>
    </row>
    <row r="18" spans="1:56" s="17" customFormat="1" ht="18.75" customHeight="1">
      <c r="A18" s="441"/>
      <c r="B18" s="537"/>
      <c r="C18" s="538"/>
      <c r="D18" s="442"/>
      <c r="E18" s="442"/>
      <c r="F18" s="442"/>
      <c r="G18" s="82"/>
      <c r="H18" s="24"/>
      <c r="I18" s="97"/>
      <c r="J18" s="24"/>
      <c r="K18" s="100"/>
      <c r="L18" s="480"/>
      <c r="M18" s="480"/>
      <c r="N18" s="480"/>
      <c r="O18" s="480"/>
      <c r="U18" s="102"/>
      <c r="V18" s="102"/>
      <c r="W18" s="102"/>
      <c r="X18" s="102"/>
      <c r="Y18" s="102"/>
      <c r="Z18" s="104"/>
      <c r="AA18" s="104"/>
      <c r="AB18" s="104"/>
      <c r="AC18" s="104"/>
      <c r="AD18" s="104"/>
      <c r="AE18" s="104"/>
      <c r="AF18" s="104"/>
      <c r="AG18" s="104"/>
      <c r="AH18" s="104"/>
      <c r="AI18" s="104"/>
      <c r="AJ18" s="102"/>
      <c r="AK18" s="102"/>
      <c r="AL18" s="102"/>
      <c r="AM18" s="102"/>
      <c r="AN18" s="94"/>
      <c r="AO18" s="95"/>
      <c r="AP18" s="41"/>
      <c r="AQ18" s="26"/>
      <c r="AR18" s="25"/>
      <c r="AS18" s="37"/>
      <c r="AT18" s="37"/>
      <c r="AU18" s="37"/>
      <c r="AV18" s="37"/>
      <c r="AW18" s="37"/>
      <c r="AX18" s="37"/>
      <c r="AY18" s="37"/>
      <c r="AZ18" s="37"/>
      <c r="BA18" s="37"/>
      <c r="BB18" s="37"/>
      <c r="BC18" s="37"/>
      <c r="BD18" s="37"/>
    </row>
    <row r="19" spans="1:56" s="17" customFormat="1" ht="15" customHeight="1">
      <c r="A19" s="20"/>
      <c r="B19" s="20"/>
      <c r="C19" s="21"/>
      <c r="D19" s="21"/>
      <c r="E19" s="20"/>
      <c r="F19" s="20"/>
      <c r="G19" s="20"/>
      <c r="H19" s="20"/>
      <c r="I19" s="20"/>
      <c r="J19" s="20"/>
      <c r="K19" s="20"/>
      <c r="L19" s="20"/>
      <c r="M19" s="20"/>
      <c r="N19" s="20"/>
      <c r="U19" s="102"/>
      <c r="V19" s="102"/>
      <c r="W19" s="102"/>
      <c r="X19" s="102"/>
      <c r="Y19" s="102"/>
      <c r="Z19" s="104"/>
      <c r="AA19" s="104"/>
      <c r="AB19" s="104"/>
      <c r="AC19" s="104"/>
      <c r="AD19" s="104"/>
      <c r="AE19" s="104"/>
      <c r="AF19" s="104"/>
      <c r="AG19" s="104"/>
      <c r="AH19" s="104"/>
      <c r="AI19" s="104"/>
      <c r="AJ19" s="102"/>
      <c r="AK19" s="102"/>
      <c r="AL19" s="102"/>
      <c r="AM19" s="102"/>
      <c r="AN19" s="102"/>
      <c r="AO19" s="93"/>
      <c r="AP19" s="90"/>
      <c r="AQ19" s="41"/>
      <c r="AR19" s="26"/>
      <c r="AS19" s="37"/>
      <c r="AT19" s="37"/>
      <c r="AU19" s="37"/>
      <c r="AV19" s="37"/>
      <c r="AW19" s="37"/>
      <c r="AX19" s="37"/>
      <c r="AY19" s="37"/>
      <c r="AZ19" s="37"/>
      <c r="BA19" s="37"/>
      <c r="BB19" s="37"/>
      <c r="BC19" s="37"/>
      <c r="BD19" s="37"/>
    </row>
    <row r="20" spans="1:56" s="17" customFormat="1" ht="15" customHeight="1">
      <c r="A20" s="441"/>
      <c r="B20" s="418" t="s">
        <v>740</v>
      </c>
      <c r="C20" s="419"/>
      <c r="D20" s="423" t="s">
        <v>441</v>
      </c>
      <c r="E20" s="423"/>
      <c r="F20" s="423"/>
      <c r="G20" s="423"/>
      <c r="H20" s="423"/>
      <c r="I20" s="423"/>
      <c r="J20" s="423"/>
      <c r="K20" s="423"/>
      <c r="L20" s="423"/>
      <c r="M20" s="423"/>
      <c r="N20" s="423"/>
      <c r="O20" s="423"/>
      <c r="U20" s="102"/>
      <c r="V20" s="102"/>
      <c r="W20" s="102"/>
      <c r="X20" s="102"/>
      <c r="Y20" s="102"/>
      <c r="Z20" s="104"/>
      <c r="AA20" s="104"/>
      <c r="AB20" s="104"/>
      <c r="AC20" s="104"/>
      <c r="AD20" s="104"/>
      <c r="AE20" s="104"/>
      <c r="AF20" s="104"/>
      <c r="AG20" s="104"/>
      <c r="AH20" s="104"/>
      <c r="AI20" s="104"/>
      <c r="AJ20" s="102"/>
      <c r="AK20" s="102"/>
      <c r="AL20" s="102"/>
      <c r="AM20" s="102"/>
      <c r="AN20" s="93"/>
      <c r="AO20" s="90"/>
      <c r="AP20" s="41"/>
      <c r="AQ20" s="26"/>
      <c r="AR20" s="25"/>
      <c r="AS20" s="37"/>
      <c r="AT20" s="37"/>
      <c r="AU20" s="37"/>
      <c r="AV20" s="37"/>
      <c r="AW20" s="37"/>
      <c r="AX20" s="37"/>
      <c r="AY20" s="37"/>
      <c r="AZ20" s="37"/>
      <c r="BA20" s="37"/>
      <c r="BB20" s="37"/>
      <c r="BC20" s="37"/>
      <c r="BD20" s="37"/>
    </row>
    <row r="21" spans="1:56" s="17" customFormat="1" ht="39" customHeight="1">
      <c r="A21" s="441"/>
      <c r="B21" s="420"/>
      <c r="C21" s="421"/>
      <c r="D21" s="423" t="s">
        <v>1501</v>
      </c>
      <c r="E21" s="423"/>
      <c r="F21" s="423"/>
      <c r="G21" s="35" t="s">
        <v>1644</v>
      </c>
      <c r="H21" s="35" t="s">
        <v>1645</v>
      </c>
      <c r="I21" s="35" t="s">
        <v>888</v>
      </c>
      <c r="J21" s="35" t="s">
        <v>1603</v>
      </c>
      <c r="K21" s="35" t="s">
        <v>1646</v>
      </c>
      <c r="L21" s="423" t="s">
        <v>823</v>
      </c>
      <c r="M21" s="423"/>
      <c r="N21" s="423"/>
      <c r="O21" s="423"/>
      <c r="U21" s="102"/>
      <c r="V21" s="102"/>
      <c r="W21" s="102"/>
      <c r="X21" s="102"/>
      <c r="Y21" s="102"/>
      <c r="Z21" s="102"/>
      <c r="AA21" s="102"/>
      <c r="AB21" s="102"/>
      <c r="AC21" s="102"/>
      <c r="AD21" s="102"/>
      <c r="AE21" s="102"/>
      <c r="AF21" s="102"/>
      <c r="AG21" s="102"/>
      <c r="AH21" s="102"/>
      <c r="AI21" s="102"/>
      <c r="AJ21" s="102"/>
      <c r="AK21" s="102"/>
      <c r="AL21" s="102"/>
      <c r="AM21" s="94"/>
      <c r="AN21" s="95"/>
      <c r="AO21" s="41"/>
      <c r="AP21" s="41"/>
      <c r="AQ21" s="41"/>
      <c r="AR21" s="41"/>
      <c r="AS21" s="37"/>
      <c r="AT21" s="37"/>
      <c r="AU21" s="37"/>
      <c r="AV21" s="37"/>
      <c r="AW21" s="37"/>
      <c r="AX21" s="37"/>
      <c r="AY21" s="37"/>
      <c r="AZ21" s="37"/>
      <c r="BA21" s="37"/>
      <c r="BB21" s="37"/>
      <c r="BC21" s="37"/>
      <c r="BD21" s="37"/>
    </row>
    <row r="22" spans="1:56" s="17" customFormat="1" ht="42" customHeight="1">
      <c r="A22" s="441">
        <v>2</v>
      </c>
      <c r="B22" s="533" t="s">
        <v>404</v>
      </c>
      <c r="C22" s="534"/>
      <c r="D22" s="442" t="s">
        <v>594</v>
      </c>
      <c r="E22" s="442"/>
      <c r="F22" s="442"/>
      <c r="G22" s="82" t="s">
        <v>1649</v>
      </c>
      <c r="H22" s="82" t="s">
        <v>1655</v>
      </c>
      <c r="I22" s="99" t="s">
        <v>1639</v>
      </c>
      <c r="J22" s="82" t="s">
        <v>1628</v>
      </c>
      <c r="K22" s="177" t="s">
        <v>1652</v>
      </c>
      <c r="L22" s="463" t="s">
        <v>1630</v>
      </c>
      <c r="M22" s="463"/>
      <c r="N22" s="463"/>
      <c r="O22" s="463"/>
      <c r="S22" s="270"/>
      <c r="U22" s="102"/>
      <c r="V22" s="102"/>
      <c r="W22" s="102"/>
      <c r="X22" s="102"/>
      <c r="Y22" s="102"/>
      <c r="Z22" s="102"/>
      <c r="AA22" s="102"/>
      <c r="AB22" s="102"/>
      <c r="AC22" s="102"/>
      <c r="AD22" s="102"/>
      <c r="AE22" s="102"/>
      <c r="AF22" s="102"/>
      <c r="AG22" s="102"/>
      <c r="AH22" s="102"/>
      <c r="AI22" s="102"/>
      <c r="AJ22" s="102"/>
      <c r="AK22" s="102"/>
      <c r="AL22" s="102"/>
      <c r="AM22" s="94"/>
      <c r="AN22" s="95"/>
      <c r="AO22" s="41"/>
      <c r="AP22" s="41"/>
      <c r="AQ22" s="41"/>
      <c r="AR22" s="41"/>
      <c r="AS22" s="37"/>
      <c r="AT22" s="37"/>
      <c r="AU22" s="37"/>
      <c r="AV22" s="37"/>
      <c r="AW22" s="37"/>
      <c r="AX22" s="37"/>
      <c r="AY22" s="37"/>
      <c r="AZ22" s="37"/>
      <c r="BA22" s="37"/>
      <c r="BB22" s="37"/>
      <c r="BC22" s="37"/>
      <c r="BD22" s="37"/>
    </row>
    <row r="23" spans="1:56" s="17" customFormat="1" ht="42" customHeight="1">
      <c r="A23" s="441"/>
      <c r="B23" s="535"/>
      <c r="C23" s="536"/>
      <c r="D23" s="442" t="s">
        <v>595</v>
      </c>
      <c r="E23" s="442"/>
      <c r="F23" s="442"/>
      <c r="G23" s="82" t="s">
        <v>1650</v>
      </c>
      <c r="H23" s="82" t="s">
        <v>1632</v>
      </c>
      <c r="I23" s="99" t="s">
        <v>1651</v>
      </c>
      <c r="J23" s="82" t="s">
        <v>1633</v>
      </c>
      <c r="K23" s="177" t="s">
        <v>1653</v>
      </c>
      <c r="L23" s="442" t="s">
        <v>1631</v>
      </c>
      <c r="M23" s="442"/>
      <c r="N23" s="442"/>
      <c r="O23" s="442"/>
      <c r="S23" s="271"/>
      <c r="U23" s="102"/>
      <c r="V23" s="102"/>
      <c r="W23" s="102"/>
      <c r="X23" s="102"/>
      <c r="Y23" s="102"/>
      <c r="Z23" s="102"/>
      <c r="AA23" s="102"/>
      <c r="AB23" s="102"/>
      <c r="AC23" s="102"/>
      <c r="AD23" s="102"/>
      <c r="AE23" s="102"/>
      <c r="AF23" s="102"/>
      <c r="AG23" s="102"/>
      <c r="AH23" s="102"/>
      <c r="AI23" s="102"/>
      <c r="AJ23" s="102"/>
      <c r="AK23" s="102"/>
      <c r="AL23" s="102"/>
      <c r="AM23" s="93"/>
      <c r="AN23" s="90"/>
      <c r="AO23" s="41"/>
      <c r="AP23" s="41"/>
      <c r="AQ23" s="41"/>
      <c r="AR23" s="41"/>
      <c r="AS23" s="37"/>
      <c r="AT23" s="37"/>
      <c r="AU23" s="37"/>
      <c r="AV23" s="37"/>
      <c r="AW23" s="37"/>
      <c r="AX23" s="37"/>
      <c r="AY23" s="37"/>
      <c r="AZ23" s="37"/>
      <c r="BA23" s="37"/>
      <c r="BB23" s="37"/>
      <c r="BC23" s="37"/>
      <c r="BD23" s="37"/>
    </row>
    <row r="24" spans="1:56" s="17" customFormat="1" ht="17.25" customHeight="1">
      <c r="A24" s="441"/>
      <c r="B24" s="537"/>
      <c r="C24" s="538"/>
      <c r="D24" s="442"/>
      <c r="E24" s="442"/>
      <c r="F24" s="442"/>
      <c r="G24" s="82"/>
      <c r="H24" s="24"/>
      <c r="I24" s="97"/>
      <c r="J24" s="24"/>
      <c r="K24" s="100"/>
      <c r="L24" s="480"/>
      <c r="M24" s="480"/>
      <c r="N24" s="480"/>
      <c r="O24" s="480"/>
      <c r="S24" s="271"/>
      <c r="U24" s="102"/>
      <c r="V24" s="102"/>
      <c r="W24" s="102"/>
      <c r="X24" s="102"/>
      <c r="Y24" s="102"/>
      <c r="Z24" s="102"/>
      <c r="AA24" s="102"/>
      <c r="AB24" s="102"/>
      <c r="AC24" s="102"/>
      <c r="AD24" s="102"/>
      <c r="AE24" s="102"/>
      <c r="AF24" s="102"/>
      <c r="AG24" s="102"/>
      <c r="AH24" s="102"/>
      <c r="AI24" s="102"/>
      <c r="AJ24" s="102"/>
      <c r="AK24" s="102"/>
      <c r="AL24" s="102"/>
      <c r="AM24" s="94"/>
      <c r="AN24" s="95"/>
      <c r="AO24" s="41"/>
      <c r="AP24" s="41"/>
      <c r="AQ24" s="41"/>
      <c r="AR24" s="41"/>
      <c r="AS24" s="37"/>
      <c r="AT24" s="37"/>
      <c r="AU24" s="37"/>
      <c r="AV24" s="37"/>
      <c r="AW24" s="37"/>
      <c r="AX24" s="37"/>
      <c r="AY24" s="37"/>
      <c r="AZ24" s="37"/>
      <c r="BA24" s="37"/>
      <c r="BB24" s="37"/>
      <c r="BC24" s="37"/>
      <c r="BD24" s="37"/>
    </row>
    <row r="25" spans="1:56" s="17" customFormat="1" ht="72" customHeight="1">
      <c r="A25" s="20"/>
      <c r="B25" s="20"/>
      <c r="C25" s="21"/>
      <c r="D25" s="21"/>
      <c r="E25" s="20"/>
      <c r="F25" s="20"/>
      <c r="G25" s="20"/>
      <c r="H25" s="20"/>
      <c r="I25" s="20"/>
      <c r="J25" s="20"/>
      <c r="K25" s="20"/>
      <c r="L25" s="20"/>
      <c r="M25" s="20"/>
      <c r="U25" s="102"/>
      <c r="V25" s="102"/>
      <c r="W25" s="102"/>
      <c r="X25" s="102"/>
      <c r="Y25" s="102"/>
      <c r="Z25" s="102"/>
      <c r="AA25" s="102"/>
      <c r="AB25" s="102"/>
      <c r="AC25" s="102"/>
      <c r="AD25" s="102"/>
      <c r="AE25" s="102"/>
      <c r="AF25" s="102"/>
      <c r="AG25" s="102"/>
      <c r="AH25" s="102"/>
      <c r="AI25" s="102"/>
      <c r="AJ25" s="102"/>
      <c r="AK25" s="102"/>
      <c r="AL25" s="102"/>
      <c r="AM25" s="102"/>
      <c r="AN25" s="94"/>
      <c r="AO25" s="95"/>
      <c r="AP25" s="41"/>
      <c r="AQ25" s="41"/>
      <c r="AR25" s="41"/>
      <c r="AS25" s="37"/>
      <c r="AT25" s="37"/>
      <c r="AU25" s="37"/>
      <c r="AV25" s="37"/>
      <c r="AW25" s="37"/>
      <c r="AX25" s="37"/>
      <c r="AY25" s="37"/>
      <c r="AZ25" s="37"/>
      <c r="BA25" s="37"/>
      <c r="BB25" s="37"/>
      <c r="BC25" s="37"/>
      <c r="BD25" s="37"/>
    </row>
    <row r="26" spans="1:56" s="17" customFormat="1" ht="20.25" customHeight="1" outlineLevel="1">
      <c r="A26" s="441"/>
      <c r="B26" s="418" t="s">
        <v>740</v>
      </c>
      <c r="C26" s="419"/>
      <c r="D26" s="423" t="s">
        <v>441</v>
      </c>
      <c r="E26" s="423"/>
      <c r="F26" s="423"/>
      <c r="G26" s="423"/>
      <c r="H26" s="423"/>
      <c r="I26" s="423"/>
      <c r="J26" s="423"/>
      <c r="K26" s="423"/>
      <c r="L26" s="423"/>
      <c r="M26" s="423"/>
      <c r="N26" s="423"/>
      <c r="O26" s="423"/>
      <c r="U26" s="102"/>
      <c r="V26" s="102"/>
      <c r="W26" s="102"/>
      <c r="X26" s="102"/>
      <c r="Y26" s="102"/>
      <c r="Z26" s="102"/>
      <c r="AA26" s="102"/>
      <c r="AB26" s="102"/>
      <c r="AC26" s="102"/>
      <c r="AD26" s="102"/>
      <c r="AE26" s="102"/>
      <c r="AF26" s="102"/>
      <c r="AG26" s="102"/>
      <c r="AH26" s="102"/>
      <c r="AI26" s="102"/>
      <c r="AJ26" s="102"/>
      <c r="AK26" s="102"/>
      <c r="AL26" s="102"/>
      <c r="AM26" s="102"/>
      <c r="AN26" s="94"/>
      <c r="AO26" s="95"/>
      <c r="AP26" s="41"/>
      <c r="AQ26" s="41"/>
      <c r="AR26" s="41"/>
      <c r="AS26" s="37"/>
      <c r="AT26" s="37"/>
      <c r="AU26" s="37"/>
      <c r="AV26" s="37"/>
      <c r="AW26" s="37"/>
      <c r="AX26" s="37"/>
      <c r="AY26" s="37"/>
      <c r="AZ26" s="37"/>
      <c r="BA26" s="37"/>
      <c r="BB26" s="37"/>
      <c r="BC26" s="37"/>
      <c r="BD26" s="37"/>
    </row>
    <row r="27" spans="1:56" s="17" customFormat="1" ht="39" customHeight="1" outlineLevel="1">
      <c r="A27" s="441"/>
      <c r="B27" s="420"/>
      <c r="C27" s="421"/>
      <c r="D27" s="423" t="s">
        <v>1501</v>
      </c>
      <c r="E27" s="423"/>
      <c r="F27" s="423"/>
      <c r="G27" s="35" t="s">
        <v>1644</v>
      </c>
      <c r="H27" s="35" t="s">
        <v>1645</v>
      </c>
      <c r="I27" s="35" t="s">
        <v>888</v>
      </c>
      <c r="J27" s="35" t="s">
        <v>1603</v>
      </c>
      <c r="K27" s="35" t="s">
        <v>1646</v>
      </c>
      <c r="L27" s="423" t="s">
        <v>823</v>
      </c>
      <c r="M27" s="423"/>
      <c r="N27" s="423"/>
      <c r="O27" s="423"/>
      <c r="U27" s="102"/>
      <c r="V27" s="102"/>
      <c r="W27" s="102"/>
      <c r="X27" s="102"/>
      <c r="Y27" s="102"/>
      <c r="Z27" s="102"/>
      <c r="AA27" s="102"/>
      <c r="AB27" s="102"/>
      <c r="AC27" s="102"/>
      <c r="AD27" s="102"/>
      <c r="AE27" s="102"/>
      <c r="AF27" s="102"/>
      <c r="AG27" s="102"/>
      <c r="AH27" s="102"/>
      <c r="AI27" s="102"/>
      <c r="AJ27" s="102"/>
      <c r="AK27" s="102"/>
      <c r="AL27" s="102"/>
      <c r="AM27" s="94"/>
      <c r="AN27" s="95"/>
      <c r="AO27" s="41"/>
      <c r="AP27" s="41"/>
      <c r="AQ27" s="41"/>
      <c r="AR27" s="41"/>
      <c r="AS27" s="37"/>
      <c r="AT27" s="37"/>
      <c r="AU27" s="37"/>
      <c r="AV27" s="37"/>
      <c r="AW27" s="37"/>
      <c r="AX27" s="37"/>
      <c r="AY27" s="37"/>
      <c r="AZ27" s="37"/>
      <c r="BA27" s="37"/>
      <c r="BB27" s="37"/>
      <c r="BC27" s="37"/>
      <c r="BD27" s="37"/>
    </row>
    <row r="28" spans="1:56" s="17" customFormat="1" ht="42" customHeight="1" outlineLevel="1">
      <c r="A28" s="441">
        <v>3</v>
      </c>
      <c r="B28" s="533" t="s">
        <v>1610</v>
      </c>
      <c r="C28" s="545"/>
      <c r="D28" s="442" t="s">
        <v>1611</v>
      </c>
      <c r="E28" s="442"/>
      <c r="F28" s="442"/>
      <c r="G28" s="82" t="s">
        <v>1612</v>
      </c>
      <c r="H28" s="82" t="s">
        <v>1612</v>
      </c>
      <c r="I28" s="408" t="s">
        <v>1613</v>
      </c>
      <c r="J28" s="82" t="s">
        <v>1613</v>
      </c>
      <c r="K28" s="82" t="s">
        <v>1613</v>
      </c>
      <c r="L28" s="465" t="s">
        <v>1614</v>
      </c>
      <c r="M28" s="443"/>
      <c r="N28" s="443"/>
      <c r="O28" s="443"/>
      <c r="U28" s="102"/>
      <c r="V28" s="102"/>
      <c r="W28" s="102"/>
      <c r="X28" s="102"/>
      <c r="Y28" s="102"/>
      <c r="Z28" s="102"/>
      <c r="AA28" s="102"/>
      <c r="AB28" s="102"/>
      <c r="AC28" s="102"/>
      <c r="AD28" s="102"/>
      <c r="AE28" s="102"/>
      <c r="AF28" s="102"/>
      <c r="AG28" s="102"/>
      <c r="AH28" s="102"/>
      <c r="AI28" s="102"/>
      <c r="AJ28" s="102"/>
      <c r="AK28" s="102"/>
      <c r="AL28" s="102"/>
      <c r="AM28" s="93"/>
      <c r="AN28" s="90"/>
      <c r="AO28" s="41"/>
      <c r="AP28" s="41"/>
      <c r="AQ28" s="41"/>
      <c r="AR28" s="41"/>
      <c r="AS28" s="37"/>
      <c r="AT28" s="37"/>
      <c r="AU28" s="37"/>
      <c r="AV28" s="37"/>
      <c r="AW28" s="37"/>
      <c r="AX28" s="37"/>
      <c r="AY28" s="37"/>
      <c r="AZ28" s="37"/>
      <c r="BA28" s="37"/>
      <c r="BB28" s="37"/>
      <c r="BC28" s="37"/>
      <c r="BD28" s="37"/>
    </row>
    <row r="29" spans="1:56" s="17" customFormat="1" ht="18" customHeight="1" outlineLevel="1">
      <c r="A29" s="441"/>
      <c r="B29" s="535"/>
      <c r="C29" s="546"/>
      <c r="D29" s="442"/>
      <c r="E29" s="442"/>
      <c r="F29" s="442"/>
      <c r="G29" s="63"/>
      <c r="H29" s="23"/>
      <c r="I29" s="80"/>
      <c r="J29" s="23"/>
      <c r="K29" s="23"/>
      <c r="L29" s="480"/>
      <c r="M29" s="480"/>
      <c r="N29" s="480"/>
      <c r="O29" s="480"/>
      <c r="U29" s="102"/>
      <c r="V29" s="102"/>
      <c r="W29" s="102"/>
      <c r="X29" s="102"/>
      <c r="Y29" s="102"/>
      <c r="Z29" s="102"/>
      <c r="AA29" s="102"/>
      <c r="AB29" s="102"/>
      <c r="AC29" s="102"/>
      <c r="AD29" s="102"/>
      <c r="AE29" s="102"/>
      <c r="AF29" s="102"/>
      <c r="AG29" s="102"/>
      <c r="AH29" s="102"/>
      <c r="AI29" s="102"/>
      <c r="AJ29" s="102"/>
      <c r="AK29" s="102"/>
      <c r="AL29" s="102"/>
      <c r="AM29" s="93"/>
      <c r="AN29" s="90"/>
      <c r="AO29" s="41"/>
      <c r="AP29" s="41"/>
      <c r="AQ29" s="41"/>
      <c r="AR29" s="41"/>
      <c r="AS29" s="37"/>
      <c r="AT29" s="37"/>
      <c r="AU29" s="37"/>
      <c r="AV29" s="37"/>
      <c r="AW29" s="37"/>
      <c r="AX29" s="37"/>
      <c r="AY29" s="37"/>
      <c r="AZ29" s="37"/>
      <c r="BA29" s="37"/>
      <c r="BB29" s="37"/>
      <c r="BC29" s="37"/>
      <c r="BD29" s="37"/>
    </row>
    <row r="30" spans="1:56" s="17" customFormat="1" ht="18.75" customHeight="1" outlineLevel="1">
      <c r="A30" s="441"/>
      <c r="B30" s="537"/>
      <c r="C30" s="547"/>
      <c r="D30" s="442"/>
      <c r="E30" s="442"/>
      <c r="F30" s="442"/>
      <c r="G30" s="63"/>
      <c r="H30" s="23"/>
      <c r="I30" s="80"/>
      <c r="J30" s="23"/>
      <c r="K30" s="23"/>
      <c r="L30" s="480"/>
      <c r="M30" s="480"/>
      <c r="N30" s="480"/>
      <c r="O30" s="480"/>
      <c r="P30" s="3"/>
      <c r="Q30" s="3"/>
      <c r="R30" s="3"/>
      <c r="S30" s="3"/>
      <c r="T30" s="3"/>
      <c r="U30" s="112"/>
      <c r="V30" s="109"/>
      <c r="W30" s="102"/>
      <c r="X30" s="102"/>
      <c r="Y30" s="102"/>
      <c r="Z30" s="102"/>
      <c r="AA30" s="102"/>
      <c r="AB30" s="102"/>
      <c r="AC30" s="102"/>
      <c r="AD30" s="102"/>
      <c r="AE30" s="102"/>
      <c r="AF30" s="102"/>
      <c r="AG30" s="102"/>
      <c r="AH30" s="102"/>
      <c r="AI30" s="102"/>
      <c r="AJ30" s="102"/>
      <c r="AK30" s="102"/>
      <c r="AL30" s="102"/>
      <c r="AM30" s="93"/>
      <c r="AN30" s="90"/>
      <c r="AO30" s="41"/>
      <c r="AP30" s="41"/>
      <c r="AQ30" s="41"/>
      <c r="AR30" s="41"/>
      <c r="AS30" s="37"/>
      <c r="AT30" s="37"/>
      <c r="AU30" s="37"/>
      <c r="AV30" s="37"/>
      <c r="AW30" s="37"/>
      <c r="AX30" s="37"/>
      <c r="AY30" s="37"/>
      <c r="AZ30" s="37"/>
      <c r="BA30" s="37"/>
      <c r="BB30" s="37"/>
      <c r="BC30" s="37"/>
      <c r="BD30" s="37"/>
    </row>
    <row r="31" spans="1:56" s="17" customFormat="1" ht="15" hidden="1" customHeight="1" outlineLevel="1">
      <c r="A31" s="20"/>
      <c r="B31" s="20"/>
      <c r="C31" s="21"/>
      <c r="D31" s="20"/>
      <c r="E31" s="20"/>
      <c r="F31" s="20"/>
      <c r="G31" s="20"/>
      <c r="H31" s="20"/>
      <c r="I31" s="20"/>
      <c r="J31" s="20"/>
      <c r="K31" s="20"/>
      <c r="L31" s="20"/>
      <c r="M31" s="20"/>
      <c r="N31" s="20"/>
      <c r="O31" s="3"/>
      <c r="P31" s="3"/>
      <c r="Q31" s="3"/>
      <c r="R31" s="3"/>
      <c r="S31" s="3"/>
      <c r="T31" s="3"/>
      <c r="U31" s="112"/>
      <c r="V31" s="109"/>
      <c r="W31" s="102"/>
      <c r="X31" s="102"/>
      <c r="Y31" s="102"/>
      <c r="Z31" s="102"/>
      <c r="AA31" s="102"/>
      <c r="AB31" s="102"/>
      <c r="AC31" s="102"/>
      <c r="AD31" s="102"/>
      <c r="AE31" s="102"/>
      <c r="AF31" s="102"/>
      <c r="AG31" s="102"/>
      <c r="AH31" s="102"/>
      <c r="AI31" s="102"/>
      <c r="AJ31" s="102"/>
      <c r="AK31" s="102"/>
      <c r="AL31" s="102"/>
      <c r="AM31" s="102"/>
      <c r="AN31" s="102"/>
      <c r="AO31" s="93"/>
      <c r="AP31" s="90"/>
      <c r="AQ31" s="41"/>
      <c r="AR31" s="41"/>
      <c r="AS31" s="37"/>
      <c r="AT31" s="37"/>
      <c r="AU31" s="37"/>
      <c r="AV31" s="37"/>
      <c r="AW31" s="37"/>
      <c r="AX31" s="37"/>
      <c r="AY31" s="37"/>
      <c r="AZ31" s="37"/>
      <c r="BA31" s="37"/>
      <c r="BB31" s="37"/>
      <c r="BC31" s="37"/>
      <c r="BD31" s="37"/>
    </row>
    <row r="32" spans="1:56" s="17" customFormat="1" ht="15" hidden="1" customHeight="1" outlineLevel="1">
      <c r="A32" s="441"/>
      <c r="B32" s="418" t="s">
        <v>740</v>
      </c>
      <c r="C32" s="419"/>
      <c r="D32" s="423" t="s">
        <v>441</v>
      </c>
      <c r="E32" s="423"/>
      <c r="F32" s="423"/>
      <c r="G32" s="423"/>
      <c r="H32" s="423"/>
      <c r="I32" s="423"/>
      <c r="J32" s="423"/>
      <c r="K32" s="423"/>
      <c r="L32" s="423"/>
      <c r="M32" s="423"/>
      <c r="N32" s="423"/>
      <c r="O32" s="423"/>
      <c r="P32" s="47"/>
      <c r="Q32" s="47"/>
      <c r="R32" s="47"/>
      <c r="S32" s="47"/>
      <c r="T32" s="47"/>
      <c r="U32" s="109"/>
      <c r="V32" s="109"/>
      <c r="W32" s="102"/>
      <c r="X32" s="102"/>
      <c r="Y32" s="102"/>
      <c r="Z32" s="102"/>
      <c r="AA32" s="102"/>
      <c r="AB32" s="102"/>
      <c r="AC32" s="102"/>
      <c r="AD32" s="102"/>
      <c r="AE32" s="102"/>
      <c r="AF32" s="102"/>
      <c r="AG32" s="102"/>
      <c r="AH32" s="102"/>
      <c r="AI32" s="102"/>
      <c r="AJ32" s="102"/>
      <c r="AK32" s="102"/>
      <c r="AL32" s="102"/>
      <c r="AM32" s="102"/>
      <c r="AN32" s="93"/>
      <c r="AO32" s="90"/>
      <c r="AP32" s="41"/>
      <c r="AQ32" s="41"/>
      <c r="AR32" s="41"/>
      <c r="AS32" s="37"/>
      <c r="AT32" s="37"/>
      <c r="AU32" s="37"/>
      <c r="AV32" s="37"/>
      <c r="AW32" s="37"/>
      <c r="AX32" s="37"/>
      <c r="AY32" s="37"/>
      <c r="AZ32" s="37"/>
      <c r="BA32" s="37"/>
      <c r="BB32" s="37"/>
      <c r="BC32" s="37"/>
      <c r="BD32" s="37"/>
    </row>
    <row r="33" spans="1:56" s="17" customFormat="1" ht="39" hidden="1" customHeight="1" outlineLevel="1">
      <c r="A33" s="441"/>
      <c r="B33" s="420"/>
      <c r="C33" s="421"/>
      <c r="D33" s="423" t="s">
        <v>1501</v>
      </c>
      <c r="E33" s="423"/>
      <c r="F33" s="423"/>
      <c r="G33" s="35" t="s">
        <v>1601</v>
      </c>
      <c r="H33" s="35" t="s">
        <v>1602</v>
      </c>
      <c r="I33" s="35" t="s">
        <v>295</v>
      </c>
      <c r="J33" s="35" t="s">
        <v>888</v>
      </c>
      <c r="K33" s="35" t="s">
        <v>1603</v>
      </c>
      <c r="L33" s="423" t="s">
        <v>823</v>
      </c>
      <c r="M33" s="423"/>
      <c r="N33" s="423"/>
      <c r="O33" s="423"/>
      <c r="P33" s="42"/>
      <c r="Q33" s="42"/>
      <c r="R33" s="42"/>
      <c r="S33" s="42"/>
      <c r="T33" s="42"/>
      <c r="U33" s="355"/>
      <c r="V33" s="110"/>
      <c r="W33" s="102"/>
      <c r="X33" s="102"/>
      <c r="Y33" s="102"/>
      <c r="Z33" s="102"/>
      <c r="AA33" s="102"/>
      <c r="AB33" s="102"/>
      <c r="AC33" s="102"/>
      <c r="AD33" s="102"/>
      <c r="AE33" s="102"/>
      <c r="AF33" s="102"/>
      <c r="AG33" s="102"/>
      <c r="AH33" s="102"/>
      <c r="AI33" s="102"/>
      <c r="AJ33" s="102"/>
      <c r="AK33" s="102"/>
      <c r="AL33" s="102"/>
      <c r="AM33" s="102"/>
      <c r="AN33" s="93"/>
      <c r="AO33" s="90"/>
      <c r="AP33" s="41"/>
      <c r="AQ33" s="41"/>
      <c r="AR33" s="41"/>
      <c r="AS33" s="37"/>
      <c r="AT33" s="37"/>
      <c r="AU33" s="37"/>
      <c r="AV33" s="37"/>
      <c r="AW33" s="37"/>
      <c r="AX33" s="37"/>
      <c r="AY33" s="37"/>
      <c r="AZ33" s="37"/>
      <c r="BA33" s="37"/>
      <c r="BB33" s="37"/>
      <c r="BC33" s="37"/>
      <c r="BD33" s="37"/>
    </row>
    <row r="34" spans="1:56" s="17" customFormat="1" ht="42" hidden="1" customHeight="1" outlineLevel="1">
      <c r="A34" s="441">
        <v>4</v>
      </c>
      <c r="B34" s="539"/>
      <c r="C34" s="540"/>
      <c r="D34" s="442"/>
      <c r="E34" s="442"/>
      <c r="F34" s="442"/>
      <c r="G34" s="48"/>
      <c r="H34" s="46"/>
      <c r="I34" s="81"/>
      <c r="J34" s="46"/>
      <c r="K34" s="46"/>
      <c r="L34" s="480"/>
      <c r="M34" s="480"/>
      <c r="N34" s="480"/>
      <c r="O34" s="480"/>
      <c r="P34" s="42"/>
      <c r="Q34" s="42"/>
      <c r="R34" s="42"/>
      <c r="S34" s="42"/>
      <c r="T34" s="42"/>
      <c r="U34" s="355"/>
      <c r="V34" s="110"/>
      <c r="W34" s="102"/>
      <c r="X34" s="102"/>
      <c r="Y34" s="102"/>
      <c r="Z34" s="102"/>
      <c r="AA34" s="102"/>
      <c r="AB34" s="102"/>
      <c r="AC34" s="102"/>
      <c r="AD34" s="102"/>
      <c r="AE34" s="102"/>
      <c r="AF34" s="102"/>
      <c r="AG34" s="102"/>
      <c r="AH34" s="102"/>
      <c r="AI34" s="102"/>
      <c r="AJ34" s="102"/>
      <c r="AK34" s="102"/>
      <c r="AL34" s="102"/>
      <c r="AM34" s="102"/>
      <c r="AN34" s="91"/>
      <c r="AO34" s="92"/>
      <c r="AP34" s="41"/>
      <c r="AQ34" s="41"/>
      <c r="AR34" s="41"/>
      <c r="AS34" s="37"/>
      <c r="AT34" s="37"/>
      <c r="AU34" s="37"/>
      <c r="AV34" s="37"/>
      <c r="AW34" s="37"/>
      <c r="AX34" s="37"/>
      <c r="AY34" s="37"/>
      <c r="AZ34" s="37"/>
      <c r="BA34" s="37"/>
      <c r="BB34" s="37"/>
      <c r="BC34" s="37"/>
      <c r="BD34" s="37"/>
    </row>
    <row r="35" spans="1:56" s="17" customFormat="1" ht="42" hidden="1" customHeight="1" outlineLevel="1">
      <c r="A35" s="441"/>
      <c r="B35" s="541"/>
      <c r="C35" s="542"/>
      <c r="D35" s="442"/>
      <c r="E35" s="442"/>
      <c r="F35" s="442"/>
      <c r="G35" s="48"/>
      <c r="H35" s="46"/>
      <c r="I35" s="81"/>
      <c r="J35" s="46"/>
      <c r="K35" s="46"/>
      <c r="L35" s="480"/>
      <c r="M35" s="480"/>
      <c r="N35" s="480"/>
      <c r="O35" s="480"/>
      <c r="P35" s="42"/>
      <c r="Q35" s="42"/>
      <c r="R35" s="42"/>
      <c r="S35" s="42"/>
      <c r="T35" s="42"/>
      <c r="U35" s="355"/>
      <c r="V35" s="110"/>
      <c r="W35" s="102"/>
      <c r="X35" s="102"/>
      <c r="Y35" s="102"/>
      <c r="Z35" s="102"/>
      <c r="AA35" s="102"/>
      <c r="AB35" s="102"/>
      <c r="AC35" s="102"/>
      <c r="AD35" s="102"/>
      <c r="AE35" s="102"/>
      <c r="AF35" s="102"/>
      <c r="AG35" s="102"/>
      <c r="AH35" s="102"/>
      <c r="AI35" s="102"/>
      <c r="AJ35" s="102"/>
      <c r="AK35" s="102"/>
      <c r="AL35" s="102"/>
      <c r="AM35" s="102"/>
      <c r="AN35" s="93"/>
      <c r="AO35" s="90"/>
      <c r="AP35" s="41"/>
      <c r="AQ35" s="41"/>
      <c r="AR35" s="41"/>
      <c r="AS35" s="37"/>
      <c r="AT35" s="37"/>
      <c r="AU35" s="37"/>
      <c r="AV35" s="37"/>
      <c r="AW35" s="37"/>
      <c r="AX35" s="37"/>
      <c r="AY35" s="37"/>
      <c r="AZ35" s="37"/>
      <c r="BA35" s="37"/>
      <c r="BB35" s="37"/>
      <c r="BC35" s="37"/>
      <c r="BD35" s="37"/>
    </row>
    <row r="36" spans="1:56" s="17" customFormat="1" ht="42" hidden="1" customHeight="1" outlineLevel="1">
      <c r="A36" s="441"/>
      <c r="B36" s="543"/>
      <c r="C36" s="544"/>
      <c r="D36" s="442"/>
      <c r="E36" s="442"/>
      <c r="F36" s="442"/>
      <c r="G36" s="48"/>
      <c r="H36" s="46"/>
      <c r="I36" s="81"/>
      <c r="J36" s="46"/>
      <c r="K36" s="46"/>
      <c r="L36" s="480"/>
      <c r="M36" s="480"/>
      <c r="N36" s="480"/>
      <c r="O36" s="480"/>
      <c r="P36" s="42"/>
      <c r="Q36" s="42"/>
      <c r="R36" s="42"/>
      <c r="S36" s="42"/>
      <c r="T36" s="42"/>
      <c r="U36" s="355"/>
      <c r="V36" s="110"/>
      <c r="W36" s="102"/>
      <c r="X36" s="102"/>
      <c r="Y36" s="102"/>
      <c r="Z36" s="102"/>
      <c r="AA36" s="102"/>
      <c r="AB36" s="102"/>
      <c r="AC36" s="102"/>
      <c r="AD36" s="102"/>
      <c r="AE36" s="102"/>
      <c r="AF36" s="102"/>
      <c r="AG36" s="102"/>
      <c r="AH36" s="102"/>
      <c r="AI36" s="102"/>
      <c r="AJ36" s="102"/>
      <c r="AK36" s="102"/>
      <c r="AL36" s="102"/>
      <c r="AM36" s="102"/>
      <c r="AN36" s="93"/>
      <c r="AO36" s="90"/>
      <c r="AP36" s="41"/>
      <c r="AQ36" s="41"/>
      <c r="AR36" s="41"/>
      <c r="AS36" s="37"/>
      <c r="AT36" s="37"/>
      <c r="AU36" s="37"/>
      <c r="AV36" s="37"/>
      <c r="AW36" s="37"/>
      <c r="AX36" s="37"/>
      <c r="AY36" s="37"/>
      <c r="AZ36" s="37"/>
      <c r="BA36" s="37"/>
      <c r="BB36" s="37"/>
      <c r="BC36" s="37"/>
      <c r="BD36" s="37"/>
    </row>
    <row r="37" spans="1:56" s="17" customFormat="1" ht="15" hidden="1" customHeight="1" outlineLevel="1">
      <c r="A37" s="21"/>
      <c r="B37" s="21"/>
      <c r="C37" s="2"/>
      <c r="D37" s="20"/>
      <c r="E37" s="20"/>
      <c r="F37" s="20"/>
      <c r="G37" s="20"/>
      <c r="H37" s="20"/>
      <c r="I37" s="20"/>
      <c r="J37" s="20"/>
      <c r="K37" s="20"/>
      <c r="L37" s="20"/>
      <c r="M37" s="20"/>
      <c r="N37" s="20"/>
      <c r="O37" s="42"/>
      <c r="P37" s="42"/>
      <c r="Q37" s="42"/>
      <c r="R37" s="42"/>
      <c r="S37" s="42"/>
      <c r="T37" s="42"/>
      <c r="U37" s="355"/>
      <c r="V37" s="110"/>
      <c r="W37" s="102"/>
      <c r="X37" s="102"/>
      <c r="Y37" s="102"/>
      <c r="Z37" s="102"/>
      <c r="AA37" s="102"/>
      <c r="AB37" s="102"/>
      <c r="AC37" s="102"/>
      <c r="AD37" s="102"/>
      <c r="AE37" s="102"/>
      <c r="AF37" s="102"/>
      <c r="AG37" s="102"/>
      <c r="AH37" s="102"/>
      <c r="AI37" s="102"/>
      <c r="AJ37" s="102"/>
      <c r="AK37" s="102"/>
      <c r="AL37" s="102"/>
      <c r="AM37" s="102"/>
      <c r="AN37" s="102"/>
      <c r="AO37" s="93"/>
      <c r="AP37" s="90"/>
      <c r="AQ37" s="41"/>
      <c r="AR37" s="41"/>
      <c r="AS37" s="37"/>
      <c r="AT37" s="37"/>
      <c r="AU37" s="37"/>
      <c r="AV37" s="37"/>
      <c r="AW37" s="37"/>
      <c r="AX37" s="37"/>
      <c r="AY37" s="37"/>
      <c r="AZ37" s="37"/>
      <c r="BA37" s="37"/>
      <c r="BB37" s="37"/>
      <c r="BC37" s="37"/>
      <c r="BD37" s="37"/>
    </row>
    <row r="38" spans="1:56" s="17" customFormat="1" ht="15" hidden="1" customHeight="1" outlineLevel="1">
      <c r="A38" s="441"/>
      <c r="B38" s="418" t="s">
        <v>740</v>
      </c>
      <c r="C38" s="419"/>
      <c r="D38" s="423" t="s">
        <v>441</v>
      </c>
      <c r="E38" s="423"/>
      <c r="F38" s="423"/>
      <c r="G38" s="423"/>
      <c r="H38" s="423"/>
      <c r="I38" s="423"/>
      <c r="J38" s="423"/>
      <c r="K38" s="423"/>
      <c r="L38" s="423"/>
      <c r="M38" s="423"/>
      <c r="N38" s="423"/>
      <c r="O38" s="423"/>
      <c r="P38" s="42"/>
      <c r="Q38" s="42"/>
      <c r="R38" s="42"/>
      <c r="S38" s="42"/>
      <c r="T38" s="42"/>
      <c r="U38" s="355"/>
      <c r="V38" s="110"/>
      <c r="W38" s="102"/>
      <c r="X38" s="102"/>
      <c r="Y38" s="102"/>
      <c r="Z38" s="102"/>
      <c r="AA38" s="102"/>
      <c r="AB38" s="102"/>
      <c r="AC38" s="102"/>
      <c r="AD38" s="102"/>
      <c r="AE38" s="102"/>
      <c r="AF38" s="102"/>
      <c r="AG38" s="102"/>
      <c r="AH38" s="102"/>
      <c r="AI38" s="102"/>
      <c r="AJ38" s="102"/>
      <c r="AK38" s="102"/>
      <c r="AL38" s="102"/>
      <c r="AM38" s="102"/>
      <c r="AN38" s="93"/>
      <c r="AO38" s="90"/>
      <c r="AP38" s="41"/>
      <c r="AQ38" s="41"/>
      <c r="AR38" s="41"/>
      <c r="AS38" s="37"/>
      <c r="AT38" s="37"/>
      <c r="AU38" s="37"/>
      <c r="AV38" s="37"/>
      <c r="AW38" s="37"/>
      <c r="AX38" s="37"/>
      <c r="AY38" s="37"/>
      <c r="AZ38" s="37"/>
      <c r="BA38" s="37"/>
      <c r="BB38" s="37"/>
      <c r="BC38" s="37"/>
      <c r="BD38" s="37"/>
    </row>
    <row r="39" spans="1:56" s="17" customFormat="1" ht="39" hidden="1" customHeight="1" outlineLevel="1">
      <c r="A39" s="441"/>
      <c r="B39" s="420"/>
      <c r="C39" s="421"/>
      <c r="D39" s="423" t="s">
        <v>1501</v>
      </c>
      <c r="E39" s="423"/>
      <c r="F39" s="423"/>
      <c r="G39" s="35" t="s">
        <v>1601</v>
      </c>
      <c r="H39" s="35" t="s">
        <v>1602</v>
      </c>
      <c r="I39" s="35" t="s">
        <v>295</v>
      </c>
      <c r="J39" s="35" t="s">
        <v>888</v>
      </c>
      <c r="K39" s="35" t="s">
        <v>1603</v>
      </c>
      <c r="L39" s="423" t="s">
        <v>823</v>
      </c>
      <c r="M39" s="423"/>
      <c r="N39" s="423"/>
      <c r="O39" s="423"/>
      <c r="P39" s="42"/>
      <c r="Q39" s="42"/>
      <c r="R39" s="42"/>
      <c r="S39" s="42"/>
      <c r="T39" s="42"/>
      <c r="U39" s="355"/>
      <c r="V39" s="110"/>
      <c r="W39" s="102"/>
      <c r="X39" s="102"/>
      <c r="Y39" s="102"/>
      <c r="Z39" s="102"/>
      <c r="AA39" s="102"/>
      <c r="AB39" s="102"/>
      <c r="AC39" s="102"/>
      <c r="AD39" s="102"/>
      <c r="AE39" s="102"/>
      <c r="AF39" s="102"/>
      <c r="AG39" s="102"/>
      <c r="AH39" s="102"/>
      <c r="AI39" s="102"/>
      <c r="AJ39" s="102"/>
      <c r="AK39" s="102"/>
      <c r="AL39" s="102"/>
      <c r="AM39" s="102"/>
      <c r="AN39" s="93"/>
      <c r="AO39" s="90"/>
      <c r="AP39" s="41"/>
      <c r="AQ39" s="41"/>
      <c r="AR39" s="41"/>
      <c r="AS39" s="37"/>
      <c r="AT39" s="37"/>
      <c r="AU39" s="37"/>
      <c r="AV39" s="37"/>
      <c r="AW39" s="37"/>
      <c r="AX39" s="37"/>
      <c r="AY39" s="37"/>
      <c r="AZ39" s="37"/>
      <c r="BA39" s="37"/>
      <c r="BB39" s="37"/>
      <c r="BC39" s="37"/>
      <c r="BD39" s="37"/>
    </row>
    <row r="40" spans="1:56" s="17" customFormat="1" ht="42" hidden="1" customHeight="1" outlineLevel="1">
      <c r="A40" s="441">
        <v>5</v>
      </c>
      <c r="B40" s="553"/>
      <c r="C40" s="554"/>
      <c r="D40" s="442"/>
      <c r="E40" s="442"/>
      <c r="F40" s="442"/>
      <c r="G40" s="48"/>
      <c r="H40" s="46"/>
      <c r="I40" s="81"/>
      <c r="J40" s="46"/>
      <c r="K40" s="46"/>
      <c r="L40" s="480"/>
      <c r="M40" s="480"/>
      <c r="N40" s="480"/>
      <c r="O40" s="480"/>
      <c r="P40" s="42"/>
      <c r="Q40" s="42"/>
      <c r="R40" s="42"/>
      <c r="S40" s="42"/>
      <c r="T40" s="42"/>
      <c r="U40" s="355"/>
      <c r="V40" s="110"/>
      <c r="W40" s="102"/>
      <c r="X40" s="102"/>
      <c r="Y40" s="102"/>
      <c r="Z40" s="102"/>
      <c r="AA40" s="102"/>
      <c r="AB40" s="102"/>
      <c r="AC40" s="102"/>
      <c r="AD40" s="102"/>
      <c r="AE40" s="102"/>
      <c r="AF40" s="102"/>
      <c r="AG40" s="102"/>
      <c r="AH40" s="102"/>
      <c r="AI40" s="102"/>
      <c r="AJ40" s="102"/>
      <c r="AK40" s="102"/>
      <c r="AL40" s="102"/>
      <c r="AM40" s="102"/>
      <c r="AN40" s="93"/>
      <c r="AO40" s="90"/>
      <c r="AP40" s="41"/>
      <c r="AQ40" s="41"/>
      <c r="AR40" s="41"/>
      <c r="AS40" s="37"/>
      <c r="AT40" s="37"/>
      <c r="AU40" s="37"/>
      <c r="AV40" s="37"/>
      <c r="AW40" s="37"/>
      <c r="AX40" s="37"/>
      <c r="AY40" s="37"/>
      <c r="AZ40" s="37"/>
      <c r="BA40" s="37"/>
      <c r="BB40" s="37"/>
      <c r="BC40" s="37"/>
      <c r="BD40" s="37"/>
    </row>
    <row r="41" spans="1:56" s="17" customFormat="1" ht="42" hidden="1" customHeight="1" outlineLevel="1">
      <c r="A41" s="441"/>
      <c r="B41" s="554"/>
      <c r="C41" s="554"/>
      <c r="D41" s="442"/>
      <c r="E41" s="442"/>
      <c r="F41" s="442"/>
      <c r="G41" s="48"/>
      <c r="H41" s="46"/>
      <c r="I41" s="81"/>
      <c r="J41" s="46"/>
      <c r="K41" s="46"/>
      <c r="L41" s="480"/>
      <c r="M41" s="480"/>
      <c r="N41" s="480"/>
      <c r="O41" s="480"/>
      <c r="P41" s="42"/>
      <c r="Q41" s="42"/>
      <c r="R41" s="42"/>
      <c r="S41" s="42"/>
      <c r="T41" s="42"/>
      <c r="U41" s="355"/>
      <c r="V41" s="110"/>
      <c r="W41" s="102"/>
      <c r="X41" s="102"/>
      <c r="Y41" s="102"/>
      <c r="Z41" s="102"/>
      <c r="AA41" s="102"/>
      <c r="AB41" s="102"/>
      <c r="AC41" s="102"/>
      <c r="AD41" s="102"/>
      <c r="AE41" s="102"/>
      <c r="AF41" s="102"/>
      <c r="AG41" s="102"/>
      <c r="AH41" s="102"/>
      <c r="AI41" s="102"/>
      <c r="AJ41" s="102"/>
      <c r="AK41" s="102"/>
      <c r="AL41" s="102"/>
      <c r="AM41" s="102"/>
      <c r="AN41" s="91"/>
      <c r="AO41" s="92"/>
      <c r="AP41" s="41"/>
      <c r="AQ41" s="41"/>
      <c r="AR41" s="41"/>
      <c r="AS41" s="37"/>
      <c r="AT41" s="37"/>
      <c r="AU41" s="37"/>
      <c r="AV41" s="37"/>
      <c r="AW41" s="37"/>
      <c r="AX41" s="37"/>
      <c r="AY41" s="37"/>
      <c r="AZ41" s="37"/>
      <c r="BA41" s="37"/>
      <c r="BB41" s="37"/>
      <c r="BC41" s="37"/>
      <c r="BD41" s="37"/>
    </row>
    <row r="42" spans="1:56" s="17" customFormat="1" ht="42" hidden="1" customHeight="1" outlineLevel="1">
      <c r="A42" s="441"/>
      <c r="B42" s="554"/>
      <c r="C42" s="554"/>
      <c r="D42" s="442"/>
      <c r="E42" s="442"/>
      <c r="F42" s="442"/>
      <c r="G42" s="48"/>
      <c r="H42" s="46"/>
      <c r="I42" s="81"/>
      <c r="J42" s="46"/>
      <c r="K42" s="46"/>
      <c r="L42" s="480"/>
      <c r="M42" s="480"/>
      <c r="N42" s="480"/>
      <c r="O42" s="480"/>
      <c r="P42" s="42"/>
      <c r="Q42" s="42"/>
      <c r="R42" s="42"/>
      <c r="S42" s="42"/>
      <c r="T42" s="42"/>
      <c r="U42" s="355"/>
      <c r="V42" s="110"/>
      <c r="W42" s="102"/>
      <c r="X42" s="102"/>
      <c r="Y42" s="102"/>
      <c r="Z42" s="102"/>
      <c r="AA42" s="102"/>
      <c r="AB42" s="102"/>
      <c r="AC42" s="102"/>
      <c r="AD42" s="102"/>
      <c r="AE42" s="102"/>
      <c r="AF42" s="102"/>
      <c r="AG42" s="102"/>
      <c r="AH42" s="102"/>
      <c r="AI42" s="102"/>
      <c r="AJ42" s="102"/>
      <c r="AK42" s="102"/>
      <c r="AL42" s="102"/>
      <c r="AM42" s="102"/>
      <c r="AN42" s="93"/>
      <c r="AO42" s="90"/>
      <c r="AP42" s="41"/>
      <c r="AQ42" s="41"/>
      <c r="AR42" s="41"/>
      <c r="AS42" s="37"/>
      <c r="AT42" s="37"/>
      <c r="AU42" s="37"/>
      <c r="AV42" s="37"/>
      <c r="AW42" s="37"/>
      <c r="AX42" s="37"/>
      <c r="AY42" s="37"/>
      <c r="AZ42" s="37"/>
      <c r="BA42" s="37"/>
      <c r="BB42" s="37"/>
      <c r="BC42" s="37"/>
      <c r="BD42" s="37"/>
    </row>
    <row r="43" spans="1:56" s="17" customFormat="1" ht="21" customHeight="1" collapsed="1">
      <c r="A43" s="237"/>
      <c r="B43" s="237"/>
      <c r="C43" s="237"/>
      <c r="D43" s="238"/>
      <c r="E43" s="238"/>
      <c r="F43" s="238"/>
      <c r="G43" s="238"/>
      <c r="H43" s="237"/>
      <c r="I43" s="237"/>
      <c r="J43" s="237"/>
      <c r="K43" s="237"/>
      <c r="L43" s="239"/>
      <c r="M43" s="239"/>
      <c r="N43" s="239"/>
      <c r="O43" s="239"/>
      <c r="P43" s="42"/>
      <c r="Q43" s="42"/>
      <c r="R43" s="42"/>
      <c r="S43" s="42"/>
      <c r="T43" s="42"/>
      <c r="U43" s="355"/>
      <c r="V43" s="110"/>
      <c r="W43" s="102"/>
      <c r="X43" s="102"/>
      <c r="Y43" s="102"/>
      <c r="Z43" s="102"/>
      <c r="AA43" s="102"/>
      <c r="AB43" s="102"/>
      <c r="AC43" s="102"/>
      <c r="AD43" s="102"/>
      <c r="AE43" s="102"/>
      <c r="AF43" s="102"/>
      <c r="AG43" s="102"/>
      <c r="AH43" s="102"/>
      <c r="AI43" s="102"/>
      <c r="AJ43" s="102"/>
      <c r="AK43" s="102"/>
      <c r="AL43" s="102"/>
      <c r="AM43" s="102"/>
      <c r="AN43" s="93"/>
      <c r="AO43" s="90"/>
      <c r="AP43" s="41"/>
      <c r="AQ43" s="41"/>
      <c r="AR43" s="41"/>
      <c r="AS43" s="37"/>
      <c r="AT43" s="37"/>
      <c r="AU43" s="37"/>
      <c r="AV43" s="37"/>
      <c r="AW43" s="37"/>
      <c r="AX43" s="37"/>
      <c r="AY43" s="37"/>
      <c r="AZ43" s="37"/>
      <c r="BA43" s="37"/>
      <c r="BB43" s="37"/>
      <c r="BC43" s="37"/>
      <c r="BD43" s="37"/>
    </row>
    <row r="44" spans="1:56" s="17" customFormat="1" ht="54" customHeight="1" thickBot="1">
      <c r="A44" s="548" t="s">
        <v>570</v>
      </c>
      <c r="B44" s="549"/>
      <c r="C44" s="549"/>
      <c r="D44" s="549"/>
      <c r="E44" s="549"/>
      <c r="F44" s="549"/>
      <c r="G44" s="549"/>
      <c r="H44" s="549"/>
      <c r="I44" s="549"/>
      <c r="J44" s="549"/>
      <c r="K44" s="549"/>
      <c r="L44" s="549"/>
      <c r="M44" s="549"/>
      <c r="N44" s="549"/>
      <c r="O44" s="550"/>
      <c r="P44" s="42"/>
      <c r="Q44" s="42"/>
      <c r="R44" s="42"/>
      <c r="S44" s="42"/>
      <c r="T44" s="42"/>
      <c r="U44" s="355"/>
      <c r="V44" s="110"/>
      <c r="W44" s="102"/>
      <c r="X44" s="102"/>
      <c r="Y44" s="102"/>
      <c r="Z44" s="102"/>
      <c r="AA44" s="102"/>
      <c r="AB44" s="102"/>
      <c r="AC44" s="102"/>
      <c r="AD44" s="102"/>
      <c r="AE44" s="102"/>
      <c r="AF44" s="102"/>
      <c r="AG44" s="102"/>
      <c r="AH44" s="102"/>
      <c r="AI44" s="102"/>
      <c r="AJ44" s="102"/>
      <c r="AK44" s="102"/>
      <c r="AL44" s="102"/>
      <c r="AM44" s="102"/>
      <c r="AN44" s="93"/>
      <c r="AO44" s="90"/>
      <c r="AP44" s="41"/>
      <c r="AQ44" s="41"/>
      <c r="AR44" s="41"/>
      <c r="AS44" s="37"/>
      <c r="AT44" s="37"/>
      <c r="AU44" s="37"/>
      <c r="AV44" s="37"/>
      <c r="AW44" s="37"/>
      <c r="AX44" s="37"/>
      <c r="AY44" s="37"/>
      <c r="AZ44" s="37"/>
      <c r="BA44" s="37"/>
      <c r="BB44" s="37"/>
      <c r="BC44" s="37"/>
      <c r="BD44" s="37"/>
    </row>
    <row r="45" spans="1:56" s="17" customFormat="1" ht="30" customHeight="1">
      <c r="A45" s="416" t="s">
        <v>748</v>
      </c>
      <c r="B45" s="474" t="s">
        <v>1270</v>
      </c>
      <c r="C45" s="494" t="s">
        <v>1482</v>
      </c>
      <c r="D45" s="493" t="s">
        <v>1644</v>
      </c>
      <c r="E45" s="479"/>
      <c r="F45" s="478" t="s">
        <v>1645</v>
      </c>
      <c r="G45" s="479"/>
      <c r="H45" s="493" t="s">
        <v>890</v>
      </c>
      <c r="I45" s="479"/>
      <c r="J45" s="493" t="s">
        <v>1604</v>
      </c>
      <c r="K45" s="479"/>
      <c r="L45" s="493" t="s">
        <v>1647</v>
      </c>
      <c r="M45" s="479"/>
      <c r="N45" s="493" t="s">
        <v>1648</v>
      </c>
      <c r="O45" s="479"/>
      <c r="P45" s="42"/>
      <c r="Q45" s="42"/>
      <c r="R45" s="42"/>
      <c r="S45" s="42"/>
      <c r="T45" s="42"/>
      <c r="U45" s="355"/>
      <c r="V45" s="110"/>
      <c r="W45" s="110"/>
      <c r="X45" s="110"/>
      <c r="Y45" s="102">
        <v>1</v>
      </c>
      <c r="Z45" s="102"/>
      <c r="AA45" s="102"/>
      <c r="AB45" s="102"/>
      <c r="AC45" s="111"/>
      <c r="AD45" s="111"/>
      <c r="AE45" s="51"/>
      <c r="AF45" s="111"/>
      <c r="AG45" s="102"/>
      <c r="AH45" s="102"/>
      <c r="AI45" s="102"/>
      <c r="AJ45" s="102"/>
      <c r="AK45" s="102"/>
      <c r="AL45" s="102"/>
      <c r="AM45" s="102"/>
      <c r="AN45" s="102"/>
      <c r="AO45" s="93"/>
      <c r="AP45" s="90"/>
      <c r="AQ45" s="41"/>
      <c r="AR45" s="41"/>
      <c r="AS45" s="37"/>
      <c r="AT45" s="37"/>
      <c r="AU45" s="37"/>
      <c r="AV45" s="37"/>
      <c r="AW45" s="37"/>
      <c r="AX45" s="37"/>
      <c r="AY45" s="37"/>
      <c r="AZ45" s="37"/>
      <c r="BA45" s="37"/>
      <c r="BB45" s="37"/>
      <c r="BC45" s="37"/>
      <c r="BD45" s="37"/>
    </row>
    <row r="46" spans="1:56" s="17" customFormat="1" ht="45" customHeight="1">
      <c r="A46" s="417"/>
      <c r="B46" s="475"/>
      <c r="C46" s="495"/>
      <c r="D46" s="346" t="s">
        <v>1283</v>
      </c>
      <c r="E46" s="347" t="s">
        <v>571</v>
      </c>
      <c r="F46" s="346" t="s">
        <v>1283</v>
      </c>
      <c r="G46" s="347" t="s">
        <v>571</v>
      </c>
      <c r="H46" s="346" t="s">
        <v>1283</v>
      </c>
      <c r="I46" s="347" t="s">
        <v>571</v>
      </c>
      <c r="J46" s="346" t="s">
        <v>1283</v>
      </c>
      <c r="K46" s="347" t="s">
        <v>571</v>
      </c>
      <c r="L46" s="346" t="s">
        <v>1283</v>
      </c>
      <c r="M46" s="347" t="s">
        <v>571</v>
      </c>
      <c r="N46" s="346" t="s">
        <v>1283</v>
      </c>
      <c r="O46" s="347" t="s">
        <v>571</v>
      </c>
      <c r="P46" s="42"/>
      <c r="Q46" s="42"/>
      <c r="R46" s="42"/>
      <c r="S46" s="42"/>
      <c r="T46" s="42"/>
      <c r="U46" s="355"/>
      <c r="V46" s="110"/>
      <c r="W46" s="110"/>
      <c r="X46" s="110"/>
      <c r="Y46" s="102">
        <v>1</v>
      </c>
      <c r="Z46" s="102"/>
      <c r="AA46" s="102"/>
      <c r="AB46" s="102"/>
      <c r="AC46" s="111"/>
      <c r="AD46" s="111"/>
      <c r="AE46" s="51"/>
      <c r="AF46" s="111"/>
      <c r="AG46" s="102"/>
      <c r="AH46" s="102"/>
      <c r="AI46" s="102"/>
      <c r="AJ46" s="102"/>
      <c r="AK46" s="102"/>
      <c r="AL46" s="102"/>
      <c r="AM46" s="102"/>
      <c r="AN46" s="102"/>
      <c r="AO46" s="93"/>
      <c r="AP46" s="90"/>
      <c r="AQ46" s="41"/>
      <c r="AR46" s="41"/>
      <c r="AS46" s="37"/>
      <c r="AT46" s="37"/>
      <c r="AU46" s="37"/>
      <c r="AV46" s="37"/>
      <c r="AW46" s="37"/>
      <c r="AX46" s="37"/>
      <c r="AY46" s="37"/>
      <c r="AZ46" s="37"/>
      <c r="BA46" s="37"/>
      <c r="BB46" s="37"/>
      <c r="BC46" s="37"/>
      <c r="BD46" s="37"/>
    </row>
    <row r="47" spans="1:56" s="17" customFormat="1" ht="20.25" customHeight="1">
      <c r="A47" s="297">
        <v>1</v>
      </c>
      <c r="B47" s="295">
        <v>2</v>
      </c>
      <c r="C47" s="298">
        <v>3</v>
      </c>
      <c r="D47" s="299">
        <v>4</v>
      </c>
      <c r="E47" s="298">
        <v>5</v>
      </c>
      <c r="F47" s="299">
        <v>6</v>
      </c>
      <c r="G47" s="298">
        <v>7</v>
      </c>
      <c r="H47" s="350">
        <v>8</v>
      </c>
      <c r="I47" s="351">
        <v>9</v>
      </c>
      <c r="J47" s="297">
        <v>10</v>
      </c>
      <c r="K47" s="298">
        <v>11</v>
      </c>
      <c r="L47" s="297">
        <v>12</v>
      </c>
      <c r="M47" s="298">
        <v>13</v>
      </c>
      <c r="N47" s="297" t="s">
        <v>1478</v>
      </c>
      <c r="O47" s="298" t="s">
        <v>1479</v>
      </c>
      <c r="P47" s="42"/>
      <c r="Q47" s="42"/>
      <c r="R47" s="42"/>
      <c r="S47" s="42"/>
      <c r="T47" s="42"/>
      <c r="U47" s="355"/>
      <c r="V47" s="110"/>
      <c r="W47" s="110"/>
      <c r="X47" s="110"/>
      <c r="Y47" s="102">
        <v>1</v>
      </c>
      <c r="Z47" s="102"/>
      <c r="AA47" s="102"/>
      <c r="AB47" s="102"/>
      <c r="AC47" s="111"/>
      <c r="AD47" s="111"/>
      <c r="AE47" s="51"/>
      <c r="AF47" s="111"/>
      <c r="AG47" s="102"/>
      <c r="AH47" s="102"/>
      <c r="AI47" s="102"/>
      <c r="AJ47" s="102"/>
      <c r="AK47" s="102"/>
      <c r="AL47" s="102"/>
      <c r="AM47" s="102"/>
      <c r="AN47" s="102"/>
      <c r="AO47" s="93"/>
      <c r="AP47" s="90"/>
      <c r="AQ47" s="41"/>
      <c r="AR47" s="41"/>
      <c r="AS47" s="37"/>
      <c r="AT47" s="37"/>
      <c r="AU47" s="37"/>
      <c r="AV47" s="37"/>
      <c r="AW47" s="37"/>
      <c r="AX47" s="37"/>
      <c r="AY47" s="37"/>
      <c r="AZ47" s="37"/>
      <c r="BA47" s="37"/>
      <c r="BB47" s="37"/>
      <c r="BC47" s="37"/>
      <c r="BD47" s="37"/>
    </row>
    <row r="48" spans="1:56" s="17" customFormat="1" ht="51">
      <c r="A48" s="324">
        <v>1</v>
      </c>
      <c r="B48" s="325">
        <v>300000</v>
      </c>
      <c r="C48" s="326" t="s">
        <v>68</v>
      </c>
      <c r="D48" s="251">
        <f>SUM(D49,D52)</f>
        <v>0</v>
      </c>
      <c r="E48" s="359">
        <f t="shared" ref="E48:O48" si="2">SUM(E49,E52)</f>
        <v>4765</v>
      </c>
      <c r="F48" s="251">
        <f t="shared" si="2"/>
        <v>0</v>
      </c>
      <c r="G48" s="359">
        <f t="shared" si="2"/>
        <v>167</v>
      </c>
      <c r="H48" s="251">
        <f t="shared" si="2"/>
        <v>0</v>
      </c>
      <c r="I48" s="359">
        <f t="shared" si="2"/>
        <v>250</v>
      </c>
      <c r="J48" s="251">
        <f t="shared" si="2"/>
        <v>0</v>
      </c>
      <c r="K48" s="359">
        <f t="shared" si="2"/>
        <v>5</v>
      </c>
      <c r="L48" s="251">
        <f t="shared" si="2"/>
        <v>0</v>
      </c>
      <c r="M48" s="359">
        <f t="shared" si="2"/>
        <v>5</v>
      </c>
      <c r="N48" s="251">
        <f t="shared" si="2"/>
        <v>0</v>
      </c>
      <c r="O48" s="359">
        <f t="shared" si="2"/>
        <v>260</v>
      </c>
      <c r="P48" s="42"/>
      <c r="Q48" s="42"/>
      <c r="R48" s="42"/>
      <c r="S48" s="42"/>
      <c r="T48" s="42"/>
      <c r="U48" s="355"/>
      <c r="V48" s="110"/>
      <c r="W48" s="110"/>
      <c r="X48" s="110"/>
      <c r="Y48" s="236">
        <f t="shared" ref="Y48:Y54" si="3">SUM(D48:O48)</f>
        <v>5452</v>
      </c>
      <c r="Z48" s="102"/>
      <c r="AA48" s="102"/>
      <c r="AB48" s="102"/>
      <c r="AC48" s="111"/>
      <c r="AD48" s="111"/>
      <c r="AE48" s="51"/>
      <c r="AF48" s="111"/>
      <c r="AG48" s="102"/>
      <c r="AH48" s="102"/>
      <c r="AI48" s="102"/>
      <c r="AJ48" s="102"/>
      <c r="AK48" s="102"/>
      <c r="AL48" s="102"/>
      <c r="AM48" s="102"/>
      <c r="AN48" s="102"/>
      <c r="AO48" s="93"/>
      <c r="AP48" s="90"/>
      <c r="AQ48" s="41"/>
      <c r="AR48" s="41"/>
      <c r="AS48" s="37"/>
      <c r="AT48" s="37"/>
      <c r="AU48" s="37"/>
      <c r="AV48" s="37"/>
      <c r="AW48" s="37"/>
      <c r="AX48" s="37"/>
      <c r="AY48" s="37"/>
      <c r="AZ48" s="37"/>
      <c r="BA48" s="37"/>
      <c r="BB48" s="37"/>
      <c r="BC48" s="37"/>
      <c r="BD48" s="37"/>
    </row>
    <row r="49" spans="1:56" s="17" customFormat="1" ht="32.25" customHeight="1">
      <c r="A49" s="327">
        <v>2</v>
      </c>
      <c r="B49" s="328">
        <v>310000</v>
      </c>
      <c r="C49" s="329" t="s">
        <v>65</v>
      </c>
      <c r="D49" s="252">
        <f>SUM(D50)</f>
        <v>0</v>
      </c>
      <c r="E49" s="253">
        <f>SUM(E50)</f>
        <v>4765</v>
      </c>
      <c r="F49" s="252">
        <f t="shared" ref="F49:O50" si="4">SUM(F50)</f>
        <v>0</v>
      </c>
      <c r="G49" s="253">
        <f t="shared" si="4"/>
        <v>167</v>
      </c>
      <c r="H49" s="252">
        <f t="shared" si="4"/>
        <v>0</v>
      </c>
      <c r="I49" s="253">
        <f t="shared" si="4"/>
        <v>250</v>
      </c>
      <c r="J49" s="252">
        <f t="shared" si="4"/>
        <v>0</v>
      </c>
      <c r="K49" s="253">
        <f t="shared" si="4"/>
        <v>5</v>
      </c>
      <c r="L49" s="252">
        <f t="shared" si="4"/>
        <v>0</v>
      </c>
      <c r="M49" s="253">
        <f t="shared" si="4"/>
        <v>5</v>
      </c>
      <c r="N49" s="252">
        <f t="shared" si="4"/>
        <v>0</v>
      </c>
      <c r="O49" s="253">
        <f t="shared" si="4"/>
        <v>260</v>
      </c>
      <c r="P49" s="42"/>
      <c r="Q49" s="42"/>
      <c r="R49" s="42"/>
      <c r="S49" s="42"/>
      <c r="T49" s="42"/>
      <c r="U49" s="355"/>
      <c r="V49" s="110"/>
      <c r="W49" s="110"/>
      <c r="X49" s="110"/>
      <c r="Y49" s="236">
        <f t="shared" si="3"/>
        <v>5452</v>
      </c>
      <c r="Z49" s="102"/>
      <c r="AA49" s="102"/>
      <c r="AB49" s="102"/>
      <c r="AC49" s="111"/>
      <c r="AD49" s="111"/>
      <c r="AE49" s="51"/>
      <c r="AF49" s="111"/>
      <c r="AG49" s="102"/>
      <c r="AH49" s="102"/>
      <c r="AI49" s="102"/>
      <c r="AJ49" s="102"/>
      <c r="AK49" s="102"/>
      <c r="AL49" s="102"/>
      <c r="AM49" s="102"/>
      <c r="AN49" s="102"/>
      <c r="AO49" s="93"/>
      <c r="AP49" s="90"/>
      <c r="AQ49" s="41"/>
      <c r="AR49" s="41"/>
      <c r="AS49" s="37"/>
      <c r="AT49" s="37"/>
      <c r="AU49" s="37"/>
      <c r="AV49" s="37"/>
      <c r="AW49" s="37"/>
      <c r="AX49" s="37"/>
      <c r="AY49" s="37"/>
      <c r="AZ49" s="37"/>
      <c r="BA49" s="37"/>
      <c r="BB49" s="37"/>
      <c r="BC49" s="37"/>
      <c r="BD49" s="37"/>
    </row>
    <row r="50" spans="1:56" s="17" customFormat="1" ht="32.25" customHeight="1">
      <c r="A50" s="327">
        <v>3</v>
      </c>
      <c r="B50" s="328">
        <v>311000</v>
      </c>
      <c r="C50" s="329" t="s">
        <v>66</v>
      </c>
      <c r="D50" s="252">
        <f>SUM(D51)</f>
        <v>0</v>
      </c>
      <c r="E50" s="360">
        <f>SUM(E51)</f>
        <v>4765</v>
      </c>
      <c r="F50" s="252">
        <f t="shared" si="4"/>
        <v>0</v>
      </c>
      <c r="G50" s="360">
        <f t="shared" si="4"/>
        <v>167</v>
      </c>
      <c r="H50" s="252">
        <f t="shared" si="4"/>
        <v>0</v>
      </c>
      <c r="I50" s="360">
        <f t="shared" si="4"/>
        <v>250</v>
      </c>
      <c r="J50" s="252">
        <f t="shared" si="4"/>
        <v>0</v>
      </c>
      <c r="K50" s="360">
        <f t="shared" si="4"/>
        <v>5</v>
      </c>
      <c r="L50" s="252">
        <f t="shared" si="4"/>
        <v>0</v>
      </c>
      <c r="M50" s="360">
        <f t="shared" si="4"/>
        <v>5</v>
      </c>
      <c r="N50" s="252">
        <f>SUM(N51)</f>
        <v>0</v>
      </c>
      <c r="O50" s="360">
        <f t="shared" si="4"/>
        <v>260</v>
      </c>
      <c r="P50" s="42"/>
      <c r="Q50" s="42"/>
      <c r="R50" s="42"/>
      <c r="S50" s="42"/>
      <c r="T50" s="42"/>
      <c r="U50" s="355"/>
      <c r="V50" s="110"/>
      <c r="W50" s="110"/>
      <c r="X50" s="110"/>
      <c r="Y50" s="236">
        <f t="shared" si="3"/>
        <v>5452</v>
      </c>
      <c r="Z50" s="102"/>
      <c r="AA50" s="102"/>
      <c r="AB50" s="102"/>
      <c r="AC50" s="111"/>
      <c r="AD50" s="111"/>
      <c r="AE50" s="51"/>
      <c r="AF50" s="111"/>
      <c r="AG50" s="102"/>
      <c r="AH50" s="102"/>
      <c r="AI50" s="102"/>
      <c r="AJ50" s="102"/>
      <c r="AK50" s="102"/>
      <c r="AL50" s="102"/>
      <c r="AM50" s="102"/>
      <c r="AN50" s="102"/>
      <c r="AO50" s="93"/>
      <c r="AP50" s="90"/>
      <c r="AQ50" s="41"/>
      <c r="AR50" s="41"/>
      <c r="AS50" s="37"/>
      <c r="AT50" s="37"/>
      <c r="AU50" s="37"/>
      <c r="AV50" s="37"/>
      <c r="AW50" s="37"/>
      <c r="AX50" s="37"/>
      <c r="AY50" s="37"/>
      <c r="AZ50" s="37"/>
      <c r="BA50" s="37"/>
      <c r="BB50" s="37"/>
      <c r="BC50" s="37"/>
      <c r="BD50" s="37"/>
    </row>
    <row r="51" spans="1:56" s="17" customFormat="1" ht="32.25" customHeight="1">
      <c r="A51" s="399">
        <v>4</v>
      </c>
      <c r="B51" s="334">
        <v>311700</v>
      </c>
      <c r="C51" s="330" t="s">
        <v>64</v>
      </c>
      <c r="D51" s="262"/>
      <c r="E51" s="256">
        <v>4765</v>
      </c>
      <c r="F51" s="262"/>
      <c r="G51" s="256">
        <v>167</v>
      </c>
      <c r="H51" s="268"/>
      <c r="I51" s="269">
        <v>250</v>
      </c>
      <c r="J51" s="262"/>
      <c r="K51" s="256">
        <v>5</v>
      </c>
      <c r="L51" s="262"/>
      <c r="M51" s="256">
        <v>5</v>
      </c>
      <c r="N51" s="336">
        <f>SUM(H51,J51,L51)</f>
        <v>0</v>
      </c>
      <c r="O51" s="320">
        <f>SUM(I51,K51,M51)</f>
        <v>260</v>
      </c>
      <c r="P51" s="42"/>
      <c r="Q51" s="42"/>
      <c r="R51" s="42"/>
      <c r="S51" s="42"/>
      <c r="T51" s="42"/>
      <c r="U51" s="355"/>
      <c r="V51" s="110"/>
      <c r="W51" s="110"/>
      <c r="X51" s="110"/>
      <c r="Y51" s="236">
        <f>SUM(D51:O51)</f>
        <v>5452</v>
      </c>
      <c r="Z51" s="102"/>
      <c r="AA51" s="102"/>
      <c r="AB51" s="102"/>
      <c r="AC51" s="111"/>
      <c r="AD51" s="111"/>
      <c r="AE51" s="51"/>
      <c r="AF51" s="111"/>
      <c r="AG51" s="102"/>
      <c r="AH51" s="102"/>
      <c r="AI51" s="102"/>
      <c r="AJ51" s="102"/>
      <c r="AK51" s="102"/>
      <c r="AL51" s="102"/>
      <c r="AM51" s="102"/>
      <c r="AN51" s="102"/>
      <c r="AO51" s="93"/>
      <c r="AP51" s="90"/>
      <c r="AQ51" s="41"/>
      <c r="AR51" s="41"/>
      <c r="AS51" s="37"/>
      <c r="AT51" s="37"/>
      <c r="AU51" s="37"/>
      <c r="AV51" s="37"/>
      <c r="AW51" s="37"/>
      <c r="AX51" s="37"/>
      <c r="AY51" s="37"/>
      <c r="AZ51" s="37"/>
      <c r="BA51" s="37"/>
      <c r="BB51" s="37"/>
      <c r="BC51" s="37"/>
      <c r="BD51" s="37"/>
    </row>
    <row r="52" spans="1:56" s="17" customFormat="1" ht="32.25" customHeight="1">
      <c r="A52" s="376">
        <v>5</v>
      </c>
      <c r="B52" s="377">
        <v>320000</v>
      </c>
      <c r="C52" s="378" t="s">
        <v>67</v>
      </c>
      <c r="D52" s="254">
        <f>SUM(D53)</f>
        <v>0</v>
      </c>
      <c r="E52" s="253">
        <f t="shared" ref="E52:O53" si="5">SUM(E53)</f>
        <v>0</v>
      </c>
      <c r="F52" s="252">
        <f t="shared" si="5"/>
        <v>0</v>
      </c>
      <c r="G52" s="253">
        <f t="shared" si="5"/>
        <v>0</v>
      </c>
      <c r="H52" s="252">
        <f t="shared" si="5"/>
        <v>0</v>
      </c>
      <c r="I52" s="253">
        <f t="shared" si="5"/>
        <v>0</v>
      </c>
      <c r="J52" s="254">
        <f t="shared" si="5"/>
        <v>0</v>
      </c>
      <c r="K52" s="253">
        <f t="shared" si="5"/>
        <v>0</v>
      </c>
      <c r="L52" s="252">
        <f t="shared" si="5"/>
        <v>0</v>
      </c>
      <c r="M52" s="253">
        <f t="shared" si="5"/>
        <v>0</v>
      </c>
      <c r="N52" s="252">
        <f t="shared" si="5"/>
        <v>0</v>
      </c>
      <c r="O52" s="253">
        <f t="shared" si="5"/>
        <v>0</v>
      </c>
      <c r="P52" s="42"/>
      <c r="Q52" s="42"/>
      <c r="R52" s="42"/>
      <c r="S52" s="42"/>
      <c r="T52" s="42"/>
      <c r="U52" s="355"/>
      <c r="V52" s="110"/>
      <c r="W52" s="110"/>
      <c r="X52" s="110"/>
      <c r="Y52" s="236">
        <f t="shared" si="3"/>
        <v>0</v>
      </c>
      <c r="Z52" s="102"/>
      <c r="AA52" s="102"/>
      <c r="AB52" s="102"/>
      <c r="AC52" s="111"/>
      <c r="AD52" s="111"/>
      <c r="AE52" s="51"/>
      <c r="AF52" s="111"/>
      <c r="AG52" s="102"/>
      <c r="AH52" s="102"/>
      <c r="AI52" s="102"/>
      <c r="AJ52" s="102"/>
      <c r="AK52" s="102"/>
      <c r="AL52" s="102"/>
      <c r="AM52" s="102"/>
      <c r="AN52" s="102"/>
      <c r="AO52" s="93"/>
      <c r="AP52" s="90"/>
      <c r="AQ52" s="41"/>
      <c r="AR52" s="41"/>
      <c r="AS52" s="37"/>
      <c r="AT52" s="37"/>
      <c r="AU52" s="37"/>
      <c r="AV52" s="37"/>
      <c r="AW52" s="37"/>
      <c r="AX52" s="37"/>
      <c r="AY52" s="37"/>
      <c r="AZ52" s="37"/>
      <c r="BA52" s="37"/>
      <c r="BB52" s="37"/>
      <c r="BC52" s="37"/>
      <c r="BD52" s="37"/>
    </row>
    <row r="53" spans="1:56" s="17" customFormat="1" ht="32.25" customHeight="1">
      <c r="A53" s="327">
        <v>6</v>
      </c>
      <c r="B53" s="328">
        <v>321000</v>
      </c>
      <c r="C53" s="329" t="s">
        <v>69</v>
      </c>
      <c r="D53" s="254">
        <f>SUM(D54)</f>
        <v>0</v>
      </c>
      <c r="E53" s="253">
        <f t="shared" si="5"/>
        <v>0</v>
      </c>
      <c r="F53" s="254">
        <f t="shared" si="5"/>
        <v>0</v>
      </c>
      <c r="G53" s="253">
        <f t="shared" si="5"/>
        <v>0</v>
      </c>
      <c r="H53" s="252">
        <f t="shared" si="5"/>
        <v>0</v>
      </c>
      <c r="I53" s="253">
        <f t="shared" si="5"/>
        <v>0</v>
      </c>
      <c r="J53" s="254">
        <f t="shared" si="5"/>
        <v>0</v>
      </c>
      <c r="K53" s="253">
        <f t="shared" si="5"/>
        <v>0</v>
      </c>
      <c r="L53" s="254">
        <f t="shared" si="5"/>
        <v>0</v>
      </c>
      <c r="M53" s="253">
        <f t="shared" si="5"/>
        <v>0</v>
      </c>
      <c r="N53" s="254">
        <f t="shared" si="5"/>
        <v>0</v>
      </c>
      <c r="O53" s="253">
        <f t="shared" si="5"/>
        <v>0</v>
      </c>
      <c r="P53" s="42"/>
      <c r="Q53" s="42"/>
      <c r="R53" s="42"/>
      <c r="S53" s="42"/>
      <c r="T53" s="42"/>
      <c r="U53" s="355"/>
      <c r="V53" s="110"/>
      <c r="W53" s="110"/>
      <c r="X53" s="110"/>
      <c r="Y53" s="236">
        <f t="shared" si="3"/>
        <v>0</v>
      </c>
      <c r="Z53" s="102"/>
      <c r="AA53" s="102"/>
      <c r="AB53" s="102"/>
      <c r="AC53" s="111"/>
      <c r="AD53" s="111"/>
      <c r="AE53" s="51"/>
      <c r="AF53" s="111"/>
      <c r="AG53" s="102"/>
      <c r="AH53" s="102"/>
      <c r="AI53" s="102"/>
      <c r="AJ53" s="102"/>
      <c r="AK53" s="102"/>
      <c r="AL53" s="102"/>
      <c r="AM53" s="102"/>
      <c r="AN53" s="102"/>
      <c r="AO53" s="93"/>
      <c r="AP53" s="90"/>
      <c r="AQ53" s="41"/>
      <c r="AR53" s="41"/>
      <c r="AS53" s="37"/>
      <c r="AT53" s="37"/>
      <c r="AU53" s="37"/>
      <c r="AV53" s="37"/>
      <c r="AW53" s="37"/>
      <c r="AX53" s="37"/>
      <c r="AY53" s="37"/>
      <c r="AZ53" s="37"/>
      <c r="BA53" s="37"/>
      <c r="BB53" s="37"/>
      <c r="BC53" s="37"/>
      <c r="BD53" s="37"/>
    </row>
    <row r="54" spans="1:56" s="17" customFormat="1" ht="38.25">
      <c r="A54" s="399">
        <v>7</v>
      </c>
      <c r="B54" s="334">
        <v>321300</v>
      </c>
      <c r="C54" s="330" t="s">
        <v>63</v>
      </c>
      <c r="D54" s="262"/>
      <c r="E54" s="256"/>
      <c r="F54" s="262"/>
      <c r="G54" s="256"/>
      <c r="H54" s="268"/>
      <c r="I54" s="269"/>
      <c r="J54" s="262"/>
      <c r="K54" s="256"/>
      <c r="L54" s="262"/>
      <c r="M54" s="256"/>
      <c r="N54" s="389">
        <f>SUM(H54,J54,L54)</f>
        <v>0</v>
      </c>
      <c r="O54" s="320">
        <f>SUM(I54,K54,M54)</f>
        <v>0</v>
      </c>
      <c r="P54" s="42"/>
      <c r="Q54" s="42"/>
      <c r="R54" s="42"/>
      <c r="S54" s="42"/>
      <c r="T54" s="42"/>
      <c r="U54" s="355"/>
      <c r="V54" s="110"/>
      <c r="W54" s="110"/>
      <c r="X54" s="110"/>
      <c r="Y54" s="236">
        <f t="shared" si="3"/>
        <v>0</v>
      </c>
      <c r="Z54" s="102"/>
      <c r="AA54" s="102"/>
      <c r="AB54" s="102"/>
      <c r="AC54" s="111"/>
      <c r="AD54" s="111"/>
      <c r="AE54" s="51"/>
      <c r="AF54" s="111"/>
      <c r="AG54" s="102"/>
      <c r="AH54" s="102"/>
      <c r="AI54" s="102"/>
      <c r="AJ54" s="102"/>
      <c r="AK54" s="102"/>
      <c r="AL54" s="102"/>
      <c r="AM54" s="102"/>
      <c r="AN54" s="102"/>
      <c r="AO54" s="93"/>
      <c r="AP54" s="90"/>
      <c r="AQ54" s="41"/>
      <c r="AR54" s="41"/>
      <c r="AS54" s="37"/>
      <c r="AT54" s="37"/>
      <c r="AU54" s="37"/>
      <c r="AV54" s="37"/>
      <c r="AW54" s="37"/>
      <c r="AX54" s="37"/>
      <c r="AY54" s="37"/>
      <c r="AZ54" s="37"/>
      <c r="BA54" s="37"/>
      <c r="BB54" s="37"/>
      <c r="BC54" s="37"/>
      <c r="BD54" s="37"/>
    </row>
    <row r="55" spans="1:56" s="4" customFormat="1" ht="32.25" customHeight="1">
      <c r="A55" s="272">
        <f>A54+1</f>
        <v>8</v>
      </c>
      <c r="B55" s="267">
        <v>700000</v>
      </c>
      <c r="C55" s="273" t="s">
        <v>70</v>
      </c>
      <c r="D55" s="288">
        <f>D56+D79+D91+D116+D121+D125</f>
        <v>30491</v>
      </c>
      <c r="E55" s="266">
        <f t="shared" ref="E55:O55" si="6">E56+E79+E91+E116+E121+E125</f>
        <v>80144</v>
      </c>
      <c r="F55" s="265">
        <f t="shared" si="6"/>
        <v>26075</v>
      </c>
      <c r="G55" s="266">
        <f t="shared" si="6"/>
        <v>81999</v>
      </c>
      <c r="H55" s="265">
        <f t="shared" si="6"/>
        <v>23560</v>
      </c>
      <c r="I55" s="266">
        <f t="shared" si="6"/>
        <v>98626</v>
      </c>
      <c r="J55" s="288">
        <f t="shared" si="6"/>
        <v>25000</v>
      </c>
      <c r="K55" s="266">
        <f t="shared" si="6"/>
        <v>96718</v>
      </c>
      <c r="L55" s="265">
        <f t="shared" si="6"/>
        <v>25000</v>
      </c>
      <c r="M55" s="266">
        <f t="shared" si="6"/>
        <v>96718</v>
      </c>
      <c r="N55" s="265">
        <f>N56+N79+N91+N116+N121+N125</f>
        <v>73560</v>
      </c>
      <c r="O55" s="266">
        <f t="shared" si="6"/>
        <v>292062</v>
      </c>
      <c r="P55" s="3"/>
      <c r="Q55" s="3"/>
      <c r="R55" s="3"/>
      <c r="S55" s="3"/>
      <c r="T55" s="3"/>
      <c r="U55" s="112"/>
      <c r="V55" s="112"/>
      <c r="W55" s="112"/>
      <c r="X55" s="112"/>
      <c r="Y55" s="236">
        <f>SUM(D55:O55)</f>
        <v>949953</v>
      </c>
      <c r="Z55" s="342"/>
      <c r="AA55" s="342"/>
      <c r="AB55" s="342"/>
      <c r="AC55" s="342"/>
      <c r="AD55" s="342"/>
      <c r="AE55" s="342"/>
      <c r="AF55" s="342"/>
      <c r="AG55" s="342"/>
      <c r="AH55" s="342"/>
      <c r="AI55" s="16"/>
      <c r="AJ55" s="16"/>
      <c r="AK55" s="16"/>
      <c r="AL55" s="16"/>
      <c r="AM55" s="16"/>
      <c r="AN55" s="16"/>
      <c r="AO55" s="16"/>
      <c r="AP55" s="16"/>
      <c r="AQ55" s="16"/>
    </row>
    <row r="56" spans="1:56" s="4" customFormat="1" ht="32.25" hidden="1" customHeight="1">
      <c r="A56" s="276">
        <f t="shared" ref="A56:A119" si="7">A55+1</f>
        <v>9</v>
      </c>
      <c r="B56" s="245">
        <v>710000</v>
      </c>
      <c r="C56" s="277" t="s">
        <v>71</v>
      </c>
      <c r="D56" s="254">
        <f>D57+D61+D63+D70+D76</f>
        <v>0</v>
      </c>
      <c r="E56" s="253">
        <f t="shared" ref="E56:O56" si="8">E57+E61+E63+E70+E76</f>
        <v>0</v>
      </c>
      <c r="F56" s="252">
        <f t="shared" si="8"/>
        <v>0</v>
      </c>
      <c r="G56" s="253">
        <f t="shared" si="8"/>
        <v>0</v>
      </c>
      <c r="H56" s="252">
        <f t="shared" si="8"/>
        <v>0</v>
      </c>
      <c r="I56" s="253">
        <f t="shared" si="8"/>
        <v>0</v>
      </c>
      <c r="J56" s="254">
        <f t="shared" si="8"/>
        <v>0</v>
      </c>
      <c r="K56" s="253">
        <f t="shared" si="8"/>
        <v>0</v>
      </c>
      <c r="L56" s="252">
        <f t="shared" si="8"/>
        <v>0</v>
      </c>
      <c r="M56" s="253">
        <f t="shared" si="8"/>
        <v>0</v>
      </c>
      <c r="N56" s="252">
        <f t="shared" si="8"/>
        <v>0</v>
      </c>
      <c r="O56" s="253">
        <f t="shared" si="8"/>
        <v>0</v>
      </c>
      <c r="P56" s="3"/>
      <c r="Q56" s="3"/>
      <c r="R56" s="3"/>
      <c r="S56" s="3"/>
      <c r="T56" s="3"/>
      <c r="U56" s="112"/>
      <c r="V56" s="112"/>
      <c r="W56" s="112"/>
      <c r="X56" s="112"/>
      <c r="Y56" s="236">
        <f t="shared" ref="Y56:Y119" si="9">SUM(D56:O56)</f>
        <v>0</v>
      </c>
      <c r="Z56" s="342"/>
      <c r="AA56" s="342"/>
      <c r="AB56" s="342"/>
      <c r="AC56" s="342"/>
      <c r="AD56" s="342"/>
      <c r="AE56" s="342"/>
      <c r="AF56" s="342"/>
      <c r="AG56" s="342"/>
      <c r="AH56" s="342"/>
      <c r="AI56" s="16"/>
      <c r="AJ56" s="16"/>
      <c r="AK56" s="16"/>
      <c r="AL56" s="16"/>
      <c r="AM56" s="16"/>
      <c r="AN56" s="16"/>
      <c r="AO56" s="16"/>
      <c r="AP56" s="16"/>
      <c r="AQ56" s="16"/>
    </row>
    <row r="57" spans="1:56" s="4" customFormat="1" ht="32.25" hidden="1" customHeight="1">
      <c r="A57" s="276">
        <f t="shared" si="7"/>
        <v>10</v>
      </c>
      <c r="B57" s="245">
        <v>711000</v>
      </c>
      <c r="C57" s="277" t="s">
        <v>72</v>
      </c>
      <c r="D57" s="254">
        <f>SUM(D58:D60)</f>
        <v>0</v>
      </c>
      <c r="E57" s="253">
        <f t="shared" ref="E57:M57" si="10">SUM(E58:E60)</f>
        <v>0</v>
      </c>
      <c r="F57" s="254">
        <f t="shared" si="10"/>
        <v>0</v>
      </c>
      <c r="G57" s="253">
        <f t="shared" si="10"/>
        <v>0</v>
      </c>
      <c r="H57" s="252">
        <f t="shared" si="10"/>
        <v>0</v>
      </c>
      <c r="I57" s="253">
        <f t="shared" si="10"/>
        <v>0</v>
      </c>
      <c r="J57" s="254">
        <f t="shared" si="10"/>
        <v>0</v>
      </c>
      <c r="K57" s="253">
        <f t="shared" si="10"/>
        <v>0</v>
      </c>
      <c r="L57" s="254">
        <f t="shared" si="10"/>
        <v>0</v>
      </c>
      <c r="M57" s="253">
        <f t="shared" si="10"/>
        <v>0</v>
      </c>
      <c r="N57" s="254">
        <f t="shared" ref="N57:O87" si="11">SUM(H57,J57,L57)</f>
        <v>0</v>
      </c>
      <c r="O57" s="253">
        <f t="shared" si="11"/>
        <v>0</v>
      </c>
      <c r="P57" s="3"/>
      <c r="Q57" s="3"/>
      <c r="R57" s="3"/>
      <c r="S57" s="3"/>
      <c r="T57" s="3"/>
      <c r="U57" s="112"/>
      <c r="V57" s="112"/>
      <c r="W57" s="112"/>
      <c r="X57" s="112"/>
      <c r="Y57" s="236">
        <f t="shared" si="9"/>
        <v>0</v>
      </c>
      <c r="Z57" s="342"/>
      <c r="AA57" s="342"/>
      <c r="AB57" s="342"/>
      <c r="AC57" s="342"/>
      <c r="AD57" s="342"/>
      <c r="AE57" s="342"/>
      <c r="AF57" s="342"/>
      <c r="AG57" s="342"/>
      <c r="AH57" s="342"/>
      <c r="AI57" s="16"/>
      <c r="AJ57" s="16"/>
      <c r="AK57" s="16"/>
      <c r="AL57" s="16"/>
      <c r="AM57" s="16"/>
      <c r="AN57" s="16"/>
      <c r="AO57" s="16"/>
      <c r="AP57" s="16"/>
      <c r="AQ57" s="16"/>
    </row>
    <row r="58" spans="1:56" s="4" customFormat="1" ht="32.25" hidden="1" customHeight="1">
      <c r="A58" s="278">
        <f t="shared" si="7"/>
        <v>11</v>
      </c>
      <c r="B58" s="246">
        <v>711100</v>
      </c>
      <c r="C58" s="279" t="s">
        <v>541</v>
      </c>
      <c r="D58" s="262"/>
      <c r="E58" s="256"/>
      <c r="F58" s="262"/>
      <c r="G58" s="256"/>
      <c r="H58" s="268"/>
      <c r="I58" s="269"/>
      <c r="J58" s="262"/>
      <c r="K58" s="256"/>
      <c r="L58" s="262"/>
      <c r="M58" s="256"/>
      <c r="N58" s="336">
        <f t="shared" si="11"/>
        <v>0</v>
      </c>
      <c r="O58" s="320">
        <f t="shared" si="11"/>
        <v>0</v>
      </c>
      <c r="P58" s="3"/>
      <c r="Q58" s="3"/>
      <c r="R58" s="3"/>
      <c r="S58" s="3"/>
      <c r="T58" s="3"/>
      <c r="U58" s="112"/>
      <c r="V58" s="112"/>
      <c r="W58" s="112"/>
      <c r="X58" s="112"/>
      <c r="Y58" s="236">
        <f t="shared" si="9"/>
        <v>0</v>
      </c>
      <c r="Z58" s="342"/>
      <c r="AA58" s="342"/>
      <c r="AB58" s="342"/>
      <c r="AC58" s="342"/>
      <c r="AD58" s="342"/>
      <c r="AE58" s="342"/>
      <c r="AF58" s="342"/>
      <c r="AG58" s="342"/>
      <c r="AH58" s="342"/>
      <c r="AI58" s="16"/>
      <c r="AJ58" s="16"/>
      <c r="AK58" s="16"/>
      <c r="AL58" s="16"/>
      <c r="AM58" s="16"/>
      <c r="AN58" s="16"/>
      <c r="AO58" s="16"/>
      <c r="AP58" s="16"/>
      <c r="AQ58" s="16"/>
    </row>
    <row r="59" spans="1:56" s="4" customFormat="1" ht="38.25" hidden="1">
      <c r="A59" s="278">
        <f t="shared" si="7"/>
        <v>12</v>
      </c>
      <c r="B59" s="246">
        <v>711200</v>
      </c>
      <c r="C59" s="279" t="s">
        <v>542</v>
      </c>
      <c r="D59" s="262"/>
      <c r="E59" s="256"/>
      <c r="F59" s="262"/>
      <c r="G59" s="256"/>
      <c r="H59" s="268"/>
      <c r="I59" s="269"/>
      <c r="J59" s="262"/>
      <c r="K59" s="256"/>
      <c r="L59" s="262"/>
      <c r="M59" s="256"/>
      <c r="N59" s="336">
        <f t="shared" si="11"/>
        <v>0</v>
      </c>
      <c r="O59" s="320">
        <f t="shared" si="11"/>
        <v>0</v>
      </c>
      <c r="P59" s="3"/>
      <c r="Q59" s="3"/>
      <c r="R59" s="3"/>
      <c r="S59" s="3"/>
      <c r="T59" s="3"/>
      <c r="U59" s="112"/>
      <c r="V59" s="112"/>
      <c r="W59" s="112"/>
      <c r="X59" s="112"/>
      <c r="Y59" s="236">
        <f t="shared" si="9"/>
        <v>0</v>
      </c>
      <c r="Z59" s="342"/>
      <c r="AA59" s="342"/>
      <c r="AB59" s="342"/>
      <c r="AC59" s="342"/>
      <c r="AD59" s="342"/>
      <c r="AE59" s="342"/>
      <c r="AF59" s="342"/>
      <c r="AG59" s="342"/>
      <c r="AH59" s="342"/>
      <c r="AI59" s="16"/>
      <c r="AJ59" s="16"/>
      <c r="AK59" s="16"/>
      <c r="AL59" s="16"/>
      <c r="AM59" s="16"/>
      <c r="AN59" s="16"/>
      <c r="AO59" s="16"/>
      <c r="AP59" s="16"/>
      <c r="AQ59" s="16"/>
    </row>
    <row r="60" spans="1:56" s="4" customFormat="1" ht="51" hidden="1">
      <c r="A60" s="278">
        <f t="shared" si="7"/>
        <v>13</v>
      </c>
      <c r="B60" s="246">
        <v>711300</v>
      </c>
      <c r="C60" s="279" t="s">
        <v>1332</v>
      </c>
      <c r="D60" s="262"/>
      <c r="E60" s="256"/>
      <c r="F60" s="262"/>
      <c r="G60" s="256"/>
      <c r="H60" s="268"/>
      <c r="I60" s="269"/>
      <c r="J60" s="262"/>
      <c r="K60" s="256"/>
      <c r="L60" s="262"/>
      <c r="M60" s="256"/>
      <c r="N60" s="336">
        <f t="shared" si="11"/>
        <v>0</v>
      </c>
      <c r="O60" s="320">
        <f t="shared" si="11"/>
        <v>0</v>
      </c>
      <c r="P60" s="3"/>
      <c r="Q60" s="3"/>
      <c r="R60" s="3"/>
      <c r="S60" s="3"/>
      <c r="T60" s="3"/>
      <c r="U60" s="112"/>
      <c r="V60" s="112"/>
      <c r="W60" s="112"/>
      <c r="X60" s="112"/>
      <c r="Y60" s="236">
        <f t="shared" si="9"/>
        <v>0</v>
      </c>
      <c r="Z60" s="342"/>
      <c r="AA60" s="342"/>
      <c r="AB60" s="342"/>
      <c r="AC60" s="342"/>
      <c r="AD60" s="342"/>
      <c r="AE60" s="342"/>
      <c r="AF60" s="342"/>
      <c r="AG60" s="342"/>
      <c r="AH60" s="342"/>
      <c r="AI60" s="16"/>
      <c r="AJ60" s="16"/>
      <c r="AK60" s="16"/>
      <c r="AL60" s="16"/>
      <c r="AM60" s="16"/>
      <c r="AN60" s="16"/>
      <c r="AO60" s="16"/>
      <c r="AP60" s="16"/>
      <c r="AQ60" s="16"/>
    </row>
    <row r="61" spans="1:56" s="4" customFormat="1" ht="32.25" hidden="1" customHeight="1">
      <c r="A61" s="276">
        <f t="shared" si="7"/>
        <v>14</v>
      </c>
      <c r="B61" s="245">
        <v>712000</v>
      </c>
      <c r="C61" s="277" t="s">
        <v>73</v>
      </c>
      <c r="D61" s="254">
        <f t="shared" ref="D61:M61" si="12">SUM(D62)</f>
        <v>0</v>
      </c>
      <c r="E61" s="253">
        <f t="shared" si="12"/>
        <v>0</v>
      </c>
      <c r="F61" s="254">
        <f t="shared" si="12"/>
        <v>0</v>
      </c>
      <c r="G61" s="253">
        <f t="shared" si="12"/>
        <v>0</v>
      </c>
      <c r="H61" s="252">
        <f t="shared" si="12"/>
        <v>0</v>
      </c>
      <c r="I61" s="253">
        <f t="shared" si="12"/>
        <v>0</v>
      </c>
      <c r="J61" s="254">
        <f t="shared" si="12"/>
        <v>0</v>
      </c>
      <c r="K61" s="253">
        <f t="shared" si="12"/>
        <v>0</v>
      </c>
      <c r="L61" s="254">
        <f t="shared" si="12"/>
        <v>0</v>
      </c>
      <c r="M61" s="253">
        <f t="shared" si="12"/>
        <v>0</v>
      </c>
      <c r="N61" s="254">
        <f t="shared" si="11"/>
        <v>0</v>
      </c>
      <c r="O61" s="253">
        <f t="shared" si="11"/>
        <v>0</v>
      </c>
      <c r="P61" s="3"/>
      <c r="Q61" s="3"/>
      <c r="R61" s="3"/>
      <c r="S61" s="3"/>
      <c r="T61" s="3"/>
      <c r="U61" s="112"/>
      <c r="V61" s="112"/>
      <c r="W61" s="112"/>
      <c r="X61" s="112"/>
      <c r="Y61" s="236">
        <f t="shared" si="9"/>
        <v>0</v>
      </c>
      <c r="Z61" s="342"/>
      <c r="AA61" s="342"/>
      <c r="AB61" s="342"/>
      <c r="AC61" s="342"/>
      <c r="AD61" s="342"/>
      <c r="AE61" s="342"/>
      <c r="AF61" s="342"/>
      <c r="AG61" s="342"/>
      <c r="AH61" s="342"/>
      <c r="AI61" s="16"/>
      <c r="AJ61" s="16"/>
      <c r="AK61" s="16"/>
      <c r="AL61" s="16"/>
      <c r="AM61" s="16"/>
      <c r="AN61" s="16"/>
      <c r="AO61" s="16"/>
      <c r="AP61" s="16"/>
      <c r="AQ61" s="16"/>
    </row>
    <row r="62" spans="1:56" s="4" customFormat="1" ht="32.25" hidden="1" customHeight="1">
      <c r="A62" s="278">
        <f t="shared" si="7"/>
        <v>15</v>
      </c>
      <c r="B62" s="246">
        <v>712100</v>
      </c>
      <c r="C62" s="279" t="s">
        <v>1183</v>
      </c>
      <c r="D62" s="262"/>
      <c r="E62" s="256"/>
      <c r="F62" s="262"/>
      <c r="G62" s="256"/>
      <c r="H62" s="268"/>
      <c r="I62" s="269"/>
      <c r="J62" s="262"/>
      <c r="K62" s="256"/>
      <c r="L62" s="262"/>
      <c r="M62" s="256"/>
      <c r="N62" s="336">
        <f t="shared" si="11"/>
        <v>0</v>
      </c>
      <c r="O62" s="320">
        <f t="shared" si="11"/>
        <v>0</v>
      </c>
      <c r="P62" s="3"/>
      <c r="Q62" s="3"/>
      <c r="R62" s="3"/>
      <c r="S62" s="3"/>
      <c r="T62" s="3"/>
      <c r="U62" s="112"/>
      <c r="V62" s="112"/>
      <c r="W62" s="112"/>
      <c r="X62" s="112"/>
      <c r="Y62" s="236">
        <f t="shared" si="9"/>
        <v>0</v>
      </c>
      <c r="Z62" s="342"/>
      <c r="AA62" s="342"/>
      <c r="AB62" s="342"/>
      <c r="AC62" s="342"/>
      <c r="AD62" s="342"/>
      <c r="AE62" s="342"/>
      <c r="AF62" s="342"/>
      <c r="AG62" s="342"/>
      <c r="AH62" s="342"/>
      <c r="AI62" s="16"/>
      <c r="AJ62" s="16"/>
      <c r="AK62" s="16"/>
      <c r="AL62" s="16"/>
      <c r="AM62" s="16"/>
      <c r="AN62" s="16"/>
      <c r="AO62" s="16"/>
      <c r="AP62" s="16"/>
      <c r="AQ62" s="16"/>
    </row>
    <row r="63" spans="1:56" s="4" customFormat="1" ht="32.25" hidden="1" customHeight="1">
      <c r="A63" s="276">
        <f t="shared" si="7"/>
        <v>16</v>
      </c>
      <c r="B63" s="245">
        <v>713000</v>
      </c>
      <c r="C63" s="277" t="s">
        <v>74</v>
      </c>
      <c r="D63" s="254">
        <f t="shared" ref="D63:M63" si="13">SUM(D64:D69)</f>
        <v>0</v>
      </c>
      <c r="E63" s="253">
        <f t="shared" si="13"/>
        <v>0</v>
      </c>
      <c r="F63" s="254">
        <f t="shared" si="13"/>
        <v>0</v>
      </c>
      <c r="G63" s="253">
        <f t="shared" si="13"/>
        <v>0</v>
      </c>
      <c r="H63" s="252">
        <f t="shared" si="13"/>
        <v>0</v>
      </c>
      <c r="I63" s="253">
        <f t="shared" si="13"/>
        <v>0</v>
      </c>
      <c r="J63" s="254">
        <f t="shared" si="13"/>
        <v>0</v>
      </c>
      <c r="K63" s="253">
        <f t="shared" si="13"/>
        <v>0</v>
      </c>
      <c r="L63" s="254">
        <f t="shared" si="13"/>
        <v>0</v>
      </c>
      <c r="M63" s="253">
        <f t="shared" si="13"/>
        <v>0</v>
      </c>
      <c r="N63" s="254">
        <f t="shared" si="11"/>
        <v>0</v>
      </c>
      <c r="O63" s="253">
        <f t="shared" si="11"/>
        <v>0</v>
      </c>
      <c r="P63" s="3"/>
      <c r="Q63" s="3"/>
      <c r="R63" s="3"/>
      <c r="S63" s="3"/>
      <c r="T63" s="3"/>
      <c r="U63" s="112"/>
      <c r="V63" s="112"/>
      <c r="W63" s="112"/>
      <c r="X63" s="112"/>
      <c r="Y63" s="236">
        <f t="shared" si="9"/>
        <v>0</v>
      </c>
      <c r="Z63" s="342"/>
      <c r="AA63" s="342"/>
      <c r="AB63" s="342"/>
      <c r="AC63" s="342"/>
      <c r="AD63" s="342"/>
      <c r="AE63" s="342"/>
      <c r="AF63" s="342"/>
      <c r="AG63" s="342"/>
      <c r="AH63" s="342"/>
      <c r="AI63" s="16"/>
      <c r="AJ63" s="16"/>
      <c r="AK63" s="16"/>
      <c r="AL63" s="16"/>
      <c r="AM63" s="16"/>
      <c r="AN63" s="16"/>
      <c r="AO63" s="16"/>
      <c r="AP63" s="16"/>
      <c r="AQ63" s="16"/>
    </row>
    <row r="64" spans="1:56" s="4" customFormat="1" ht="32.25" hidden="1" customHeight="1">
      <c r="A64" s="278">
        <f t="shared" si="7"/>
        <v>17</v>
      </c>
      <c r="B64" s="246">
        <v>713100</v>
      </c>
      <c r="C64" s="279" t="s">
        <v>1184</v>
      </c>
      <c r="D64" s="262"/>
      <c r="E64" s="256"/>
      <c r="F64" s="262"/>
      <c r="G64" s="256"/>
      <c r="H64" s="268"/>
      <c r="I64" s="269"/>
      <c r="J64" s="262"/>
      <c r="K64" s="256"/>
      <c r="L64" s="262"/>
      <c r="M64" s="256"/>
      <c r="N64" s="336">
        <f t="shared" si="11"/>
        <v>0</v>
      </c>
      <c r="O64" s="320">
        <f t="shared" si="11"/>
        <v>0</v>
      </c>
      <c r="P64" s="3"/>
      <c r="Q64" s="3"/>
      <c r="R64" s="3"/>
      <c r="S64" s="3"/>
      <c r="T64" s="3"/>
      <c r="U64" s="112"/>
      <c r="V64" s="112"/>
      <c r="W64" s="112"/>
      <c r="X64" s="112"/>
      <c r="Y64" s="236">
        <f t="shared" si="9"/>
        <v>0</v>
      </c>
      <c r="Z64" s="342"/>
      <c r="AA64" s="342"/>
      <c r="AB64" s="342"/>
      <c r="AC64" s="342"/>
      <c r="AD64" s="342"/>
      <c r="AE64" s="342"/>
      <c r="AF64" s="342"/>
      <c r="AG64" s="342"/>
      <c r="AH64" s="342"/>
      <c r="AI64" s="16"/>
      <c r="AJ64" s="16"/>
      <c r="AK64" s="16"/>
      <c r="AL64" s="16"/>
      <c r="AM64" s="16"/>
      <c r="AN64" s="16"/>
      <c r="AO64" s="16"/>
      <c r="AP64" s="16"/>
      <c r="AQ64" s="16"/>
    </row>
    <row r="65" spans="1:43" s="4" customFormat="1" ht="32.25" hidden="1" customHeight="1">
      <c r="A65" s="278">
        <f t="shared" si="7"/>
        <v>18</v>
      </c>
      <c r="B65" s="246">
        <v>713200</v>
      </c>
      <c r="C65" s="279" t="s">
        <v>1185</v>
      </c>
      <c r="D65" s="262"/>
      <c r="E65" s="256"/>
      <c r="F65" s="262"/>
      <c r="G65" s="256"/>
      <c r="H65" s="268"/>
      <c r="I65" s="269"/>
      <c r="J65" s="262"/>
      <c r="K65" s="256"/>
      <c r="L65" s="262"/>
      <c r="M65" s="256"/>
      <c r="N65" s="336">
        <f t="shared" si="11"/>
        <v>0</v>
      </c>
      <c r="O65" s="320">
        <f t="shared" si="11"/>
        <v>0</v>
      </c>
      <c r="P65" s="3"/>
      <c r="Q65" s="3"/>
      <c r="R65" s="3"/>
      <c r="S65" s="3"/>
      <c r="T65" s="3"/>
      <c r="U65" s="112"/>
      <c r="V65" s="112"/>
      <c r="W65" s="112"/>
      <c r="X65" s="112"/>
      <c r="Y65" s="236">
        <f t="shared" si="9"/>
        <v>0</v>
      </c>
      <c r="Z65" s="342"/>
      <c r="AA65" s="342"/>
      <c r="AB65" s="342"/>
      <c r="AC65" s="342"/>
      <c r="AD65" s="342"/>
      <c r="AE65" s="342"/>
      <c r="AF65" s="342"/>
      <c r="AG65" s="342"/>
      <c r="AH65" s="342"/>
      <c r="AI65" s="16"/>
      <c r="AJ65" s="16"/>
      <c r="AK65" s="16"/>
      <c r="AL65" s="16"/>
      <c r="AM65" s="16"/>
      <c r="AN65" s="16"/>
      <c r="AO65" s="16"/>
      <c r="AP65" s="16"/>
      <c r="AQ65" s="16"/>
    </row>
    <row r="66" spans="1:43" s="4" customFormat="1" ht="32.25" hidden="1" customHeight="1">
      <c r="A66" s="278">
        <f t="shared" si="7"/>
        <v>19</v>
      </c>
      <c r="B66" s="246">
        <v>713300</v>
      </c>
      <c r="C66" s="279" t="s">
        <v>1186</v>
      </c>
      <c r="D66" s="262"/>
      <c r="E66" s="256"/>
      <c r="F66" s="262"/>
      <c r="G66" s="256"/>
      <c r="H66" s="268"/>
      <c r="I66" s="269"/>
      <c r="J66" s="262"/>
      <c r="K66" s="256"/>
      <c r="L66" s="262"/>
      <c r="M66" s="256"/>
      <c r="N66" s="336">
        <f t="shared" si="11"/>
        <v>0</v>
      </c>
      <c r="O66" s="320">
        <f t="shared" si="11"/>
        <v>0</v>
      </c>
      <c r="P66" s="3"/>
      <c r="Q66" s="3"/>
      <c r="R66" s="3"/>
      <c r="S66" s="3"/>
      <c r="T66" s="3"/>
      <c r="U66" s="112"/>
      <c r="V66" s="112"/>
      <c r="W66" s="112"/>
      <c r="X66" s="112"/>
      <c r="Y66" s="236">
        <f t="shared" si="9"/>
        <v>0</v>
      </c>
      <c r="Z66" s="342"/>
      <c r="AA66" s="342"/>
      <c r="AB66" s="342"/>
      <c r="AC66" s="342"/>
      <c r="AD66" s="342"/>
      <c r="AE66" s="342"/>
      <c r="AF66" s="342"/>
      <c r="AG66" s="342"/>
      <c r="AH66" s="342"/>
      <c r="AI66" s="16"/>
      <c r="AJ66" s="16"/>
      <c r="AK66" s="16"/>
      <c r="AL66" s="16"/>
      <c r="AM66" s="16"/>
      <c r="AN66" s="16"/>
      <c r="AO66" s="16"/>
      <c r="AP66" s="16"/>
      <c r="AQ66" s="16"/>
    </row>
    <row r="67" spans="1:43" s="4" customFormat="1" ht="32.25" hidden="1" customHeight="1">
      <c r="A67" s="278">
        <f t="shared" si="7"/>
        <v>20</v>
      </c>
      <c r="B67" s="246">
        <v>713400</v>
      </c>
      <c r="C67" s="279" t="s">
        <v>523</v>
      </c>
      <c r="D67" s="262"/>
      <c r="E67" s="256"/>
      <c r="F67" s="262"/>
      <c r="G67" s="256"/>
      <c r="H67" s="268"/>
      <c r="I67" s="269"/>
      <c r="J67" s="262"/>
      <c r="K67" s="256"/>
      <c r="L67" s="262"/>
      <c r="M67" s="256"/>
      <c r="N67" s="336">
        <f t="shared" si="11"/>
        <v>0</v>
      </c>
      <c r="O67" s="320">
        <f t="shared" si="11"/>
        <v>0</v>
      </c>
      <c r="P67" s="3"/>
      <c r="Q67" s="3"/>
      <c r="R67" s="3"/>
      <c r="S67" s="3"/>
      <c r="T67" s="3"/>
      <c r="U67" s="112"/>
      <c r="V67" s="112"/>
      <c r="W67" s="112"/>
      <c r="X67" s="112"/>
      <c r="Y67" s="236">
        <f t="shared" si="9"/>
        <v>0</v>
      </c>
      <c r="Z67" s="342"/>
      <c r="AA67" s="342"/>
      <c r="AB67" s="342"/>
      <c r="AC67" s="342"/>
      <c r="AD67" s="342"/>
      <c r="AE67" s="342"/>
      <c r="AF67" s="342"/>
      <c r="AG67" s="342"/>
      <c r="AH67" s="342"/>
      <c r="AI67" s="16"/>
      <c r="AJ67" s="16"/>
      <c r="AK67" s="16"/>
      <c r="AL67" s="16"/>
      <c r="AM67" s="16"/>
      <c r="AN67" s="16"/>
      <c r="AO67" s="16"/>
      <c r="AP67" s="16"/>
      <c r="AQ67" s="16"/>
    </row>
    <row r="68" spans="1:43" s="4" customFormat="1" ht="32.25" hidden="1" customHeight="1">
      <c r="A68" s="278">
        <f t="shared" si="7"/>
        <v>21</v>
      </c>
      <c r="B68" s="246">
        <v>713500</v>
      </c>
      <c r="C68" s="279" t="s">
        <v>524</v>
      </c>
      <c r="D68" s="262"/>
      <c r="E68" s="256"/>
      <c r="F68" s="262"/>
      <c r="G68" s="256"/>
      <c r="H68" s="268"/>
      <c r="I68" s="269"/>
      <c r="J68" s="262"/>
      <c r="K68" s="256"/>
      <c r="L68" s="262"/>
      <c r="M68" s="256"/>
      <c r="N68" s="336">
        <f t="shared" si="11"/>
        <v>0</v>
      </c>
      <c r="O68" s="320">
        <f t="shared" si="11"/>
        <v>0</v>
      </c>
      <c r="P68" s="3"/>
      <c r="Q68" s="3"/>
      <c r="R68" s="3"/>
      <c r="S68" s="3"/>
      <c r="T68" s="3"/>
      <c r="U68" s="112"/>
      <c r="V68" s="112"/>
      <c r="W68" s="112"/>
      <c r="X68" s="112"/>
      <c r="Y68" s="236">
        <f t="shared" si="9"/>
        <v>0</v>
      </c>
      <c r="Z68" s="342"/>
      <c r="AA68" s="342"/>
      <c r="AB68" s="342"/>
      <c r="AC68" s="342"/>
      <c r="AD68" s="342"/>
      <c r="AE68" s="342"/>
      <c r="AF68" s="342"/>
      <c r="AG68" s="342"/>
      <c r="AH68" s="342"/>
      <c r="AI68" s="16"/>
      <c r="AJ68" s="16"/>
      <c r="AK68" s="16"/>
      <c r="AL68" s="16"/>
      <c r="AM68" s="16"/>
      <c r="AN68" s="16"/>
      <c r="AO68" s="16"/>
      <c r="AP68" s="16"/>
      <c r="AQ68" s="16"/>
    </row>
    <row r="69" spans="1:43" s="4" customFormat="1" ht="32.25" hidden="1" customHeight="1">
      <c r="A69" s="278">
        <f t="shared" si="7"/>
        <v>22</v>
      </c>
      <c r="B69" s="246">
        <v>713600</v>
      </c>
      <c r="C69" s="279" t="s">
        <v>525</v>
      </c>
      <c r="D69" s="262"/>
      <c r="E69" s="256"/>
      <c r="F69" s="262"/>
      <c r="G69" s="256"/>
      <c r="H69" s="268"/>
      <c r="I69" s="269"/>
      <c r="J69" s="262"/>
      <c r="K69" s="256"/>
      <c r="L69" s="262"/>
      <c r="M69" s="256"/>
      <c r="N69" s="336">
        <f t="shared" si="11"/>
        <v>0</v>
      </c>
      <c r="O69" s="320">
        <f t="shared" si="11"/>
        <v>0</v>
      </c>
      <c r="P69" s="3"/>
      <c r="Q69" s="3"/>
      <c r="R69" s="3"/>
      <c r="S69" s="3"/>
      <c r="T69" s="3"/>
      <c r="U69" s="112"/>
      <c r="V69" s="112"/>
      <c r="W69" s="112"/>
      <c r="X69" s="112"/>
      <c r="Y69" s="236">
        <f t="shared" si="9"/>
        <v>0</v>
      </c>
      <c r="Z69" s="342"/>
      <c r="AA69" s="342"/>
      <c r="AB69" s="342"/>
      <c r="AC69" s="342"/>
      <c r="AD69" s="342"/>
      <c r="AE69" s="342"/>
      <c r="AF69" s="342"/>
      <c r="AG69" s="342"/>
      <c r="AH69" s="342"/>
      <c r="AI69" s="16"/>
      <c r="AJ69" s="16"/>
      <c r="AK69" s="16"/>
      <c r="AL69" s="16"/>
      <c r="AM69" s="16"/>
      <c r="AN69" s="16"/>
      <c r="AO69" s="16"/>
      <c r="AP69" s="16"/>
      <c r="AQ69" s="16"/>
    </row>
    <row r="70" spans="1:43" s="4" customFormat="1" ht="32.25" hidden="1" customHeight="1">
      <c r="A70" s="276">
        <f t="shared" si="7"/>
        <v>23</v>
      </c>
      <c r="B70" s="245">
        <v>714000</v>
      </c>
      <c r="C70" s="277" t="s">
        <v>75</v>
      </c>
      <c r="D70" s="254">
        <f t="shared" ref="D70:M70" si="14">SUM(D71:D75)</f>
        <v>0</v>
      </c>
      <c r="E70" s="253">
        <f t="shared" si="14"/>
        <v>0</v>
      </c>
      <c r="F70" s="254">
        <f t="shared" si="14"/>
        <v>0</v>
      </c>
      <c r="G70" s="253">
        <f t="shared" si="14"/>
        <v>0</v>
      </c>
      <c r="H70" s="252">
        <f t="shared" si="14"/>
        <v>0</v>
      </c>
      <c r="I70" s="253">
        <f t="shared" si="14"/>
        <v>0</v>
      </c>
      <c r="J70" s="254">
        <f t="shared" si="14"/>
        <v>0</v>
      </c>
      <c r="K70" s="253">
        <f t="shared" si="14"/>
        <v>0</v>
      </c>
      <c r="L70" s="254">
        <f t="shared" si="14"/>
        <v>0</v>
      </c>
      <c r="M70" s="253">
        <f t="shared" si="14"/>
        <v>0</v>
      </c>
      <c r="N70" s="254">
        <f t="shared" si="11"/>
        <v>0</v>
      </c>
      <c r="O70" s="253">
        <f t="shared" si="11"/>
        <v>0</v>
      </c>
      <c r="P70" s="3"/>
      <c r="Q70" s="3"/>
      <c r="R70" s="3"/>
      <c r="S70" s="3"/>
      <c r="T70" s="3"/>
      <c r="U70" s="112"/>
      <c r="V70" s="112"/>
      <c r="W70" s="112"/>
      <c r="X70" s="112"/>
      <c r="Y70" s="236">
        <f t="shared" si="9"/>
        <v>0</v>
      </c>
      <c r="Z70" s="342"/>
      <c r="AA70" s="342"/>
      <c r="AB70" s="342"/>
      <c r="AC70" s="342"/>
      <c r="AD70" s="342"/>
      <c r="AE70" s="342"/>
      <c r="AF70" s="342"/>
      <c r="AG70" s="342"/>
      <c r="AH70" s="342"/>
      <c r="AI70" s="16"/>
      <c r="AJ70" s="16"/>
      <c r="AK70" s="16"/>
      <c r="AL70" s="16"/>
      <c r="AM70" s="16"/>
      <c r="AN70" s="16"/>
      <c r="AO70" s="16"/>
      <c r="AP70" s="16"/>
      <c r="AQ70" s="16"/>
    </row>
    <row r="71" spans="1:43" s="4" customFormat="1" ht="32.25" hidden="1" customHeight="1">
      <c r="A71" s="278">
        <f t="shared" si="7"/>
        <v>24</v>
      </c>
      <c r="B71" s="246">
        <v>714100</v>
      </c>
      <c r="C71" s="279" t="s">
        <v>543</v>
      </c>
      <c r="D71" s="262"/>
      <c r="E71" s="256"/>
      <c r="F71" s="262"/>
      <c r="G71" s="256"/>
      <c r="H71" s="268"/>
      <c r="I71" s="269"/>
      <c r="J71" s="262"/>
      <c r="K71" s="256"/>
      <c r="L71" s="262"/>
      <c r="M71" s="256"/>
      <c r="N71" s="336">
        <f t="shared" si="11"/>
        <v>0</v>
      </c>
      <c r="O71" s="320">
        <f t="shared" si="11"/>
        <v>0</v>
      </c>
      <c r="P71" s="3"/>
      <c r="Q71" s="3"/>
      <c r="R71" s="3"/>
      <c r="S71" s="3"/>
      <c r="T71" s="3"/>
      <c r="U71" s="112"/>
      <c r="V71" s="112"/>
      <c r="W71" s="112"/>
      <c r="X71" s="112"/>
      <c r="Y71" s="236">
        <f t="shared" si="9"/>
        <v>0</v>
      </c>
      <c r="Z71" s="342"/>
      <c r="AA71" s="342"/>
      <c r="AB71" s="342"/>
      <c r="AC71" s="342"/>
      <c r="AD71" s="342"/>
      <c r="AE71" s="342"/>
      <c r="AF71" s="342"/>
      <c r="AG71" s="342"/>
      <c r="AH71" s="342"/>
      <c r="AI71" s="16"/>
      <c r="AJ71" s="16"/>
      <c r="AK71" s="16"/>
      <c r="AL71" s="16"/>
      <c r="AM71" s="16"/>
      <c r="AN71" s="16"/>
      <c r="AO71" s="16"/>
      <c r="AP71" s="16"/>
      <c r="AQ71" s="16"/>
    </row>
    <row r="72" spans="1:43" s="4" customFormat="1" ht="32.25" hidden="1" customHeight="1">
      <c r="A72" s="278">
        <f t="shared" si="7"/>
        <v>25</v>
      </c>
      <c r="B72" s="246">
        <v>714300</v>
      </c>
      <c r="C72" s="279" t="s">
        <v>544</v>
      </c>
      <c r="D72" s="262"/>
      <c r="E72" s="256"/>
      <c r="F72" s="262"/>
      <c r="G72" s="256"/>
      <c r="H72" s="268"/>
      <c r="I72" s="269"/>
      <c r="J72" s="262"/>
      <c r="K72" s="256"/>
      <c r="L72" s="262"/>
      <c r="M72" s="256"/>
      <c r="N72" s="336">
        <f t="shared" si="11"/>
        <v>0</v>
      </c>
      <c r="O72" s="320">
        <f t="shared" si="11"/>
        <v>0</v>
      </c>
      <c r="P72" s="3"/>
      <c r="Q72" s="3"/>
      <c r="R72" s="3"/>
      <c r="S72" s="3"/>
      <c r="T72" s="3"/>
      <c r="U72" s="112"/>
      <c r="V72" s="112"/>
      <c r="W72" s="112"/>
      <c r="X72" s="112"/>
      <c r="Y72" s="236">
        <f t="shared" si="9"/>
        <v>0</v>
      </c>
      <c r="Z72" s="342"/>
      <c r="AA72" s="342"/>
      <c r="AB72" s="342"/>
      <c r="AC72" s="342"/>
      <c r="AD72" s="342"/>
      <c r="AE72" s="342"/>
      <c r="AF72" s="342"/>
      <c r="AG72" s="342"/>
      <c r="AH72" s="342"/>
      <c r="AI72" s="16"/>
      <c r="AJ72" s="16"/>
      <c r="AK72" s="16"/>
      <c r="AL72" s="16"/>
      <c r="AM72" s="16"/>
      <c r="AN72" s="16"/>
      <c r="AO72" s="16"/>
      <c r="AP72" s="16"/>
      <c r="AQ72" s="16"/>
    </row>
    <row r="73" spans="1:43" s="4" customFormat="1" ht="32.25" hidden="1" customHeight="1">
      <c r="A73" s="278">
        <f t="shared" si="7"/>
        <v>26</v>
      </c>
      <c r="B73" s="246">
        <v>714400</v>
      </c>
      <c r="C73" s="279" t="s">
        <v>1333</v>
      </c>
      <c r="D73" s="262"/>
      <c r="E73" s="256"/>
      <c r="F73" s="262"/>
      <c r="G73" s="256"/>
      <c r="H73" s="268"/>
      <c r="I73" s="269"/>
      <c r="J73" s="262"/>
      <c r="K73" s="256"/>
      <c r="L73" s="262"/>
      <c r="M73" s="256"/>
      <c r="N73" s="336">
        <f t="shared" si="11"/>
        <v>0</v>
      </c>
      <c r="O73" s="320">
        <f t="shared" si="11"/>
        <v>0</v>
      </c>
      <c r="P73" s="3"/>
      <c r="Q73" s="3"/>
      <c r="R73" s="3"/>
      <c r="S73" s="3"/>
      <c r="T73" s="3"/>
      <c r="U73" s="112"/>
      <c r="V73" s="112"/>
      <c r="W73" s="112"/>
      <c r="X73" s="112"/>
      <c r="Y73" s="236">
        <f t="shared" si="9"/>
        <v>0</v>
      </c>
      <c r="Z73" s="342"/>
      <c r="AA73" s="342"/>
      <c r="AB73" s="342"/>
      <c r="AC73" s="342"/>
      <c r="AD73" s="342"/>
      <c r="AE73" s="342"/>
      <c r="AF73" s="342"/>
      <c r="AG73" s="342"/>
      <c r="AH73" s="342"/>
      <c r="AI73" s="16"/>
      <c r="AJ73" s="16"/>
      <c r="AK73" s="16"/>
      <c r="AL73" s="16"/>
      <c r="AM73" s="16"/>
      <c r="AN73" s="16"/>
      <c r="AO73" s="16"/>
      <c r="AP73" s="16"/>
      <c r="AQ73" s="16"/>
    </row>
    <row r="74" spans="1:43" s="4" customFormat="1" ht="51" hidden="1">
      <c r="A74" s="278">
        <f t="shared" si="7"/>
        <v>27</v>
      </c>
      <c r="B74" s="246">
        <v>714500</v>
      </c>
      <c r="C74" s="279" t="s">
        <v>1340</v>
      </c>
      <c r="D74" s="262"/>
      <c r="E74" s="256"/>
      <c r="F74" s="262"/>
      <c r="G74" s="256"/>
      <c r="H74" s="268"/>
      <c r="I74" s="269"/>
      <c r="J74" s="262"/>
      <c r="K74" s="256"/>
      <c r="L74" s="262"/>
      <c r="M74" s="256"/>
      <c r="N74" s="336">
        <f t="shared" si="11"/>
        <v>0</v>
      </c>
      <c r="O74" s="320">
        <f t="shared" si="11"/>
        <v>0</v>
      </c>
      <c r="P74" s="3"/>
      <c r="Q74" s="3"/>
      <c r="R74" s="3"/>
      <c r="S74" s="3"/>
      <c r="T74" s="3"/>
      <c r="U74" s="112"/>
      <c r="V74" s="112"/>
      <c r="W74" s="112"/>
      <c r="X74" s="112"/>
      <c r="Y74" s="236">
        <f t="shared" si="9"/>
        <v>0</v>
      </c>
      <c r="Z74" s="342"/>
      <c r="AA74" s="342"/>
      <c r="AB74" s="342"/>
      <c r="AC74" s="342"/>
      <c r="AD74" s="342"/>
      <c r="AE74" s="342"/>
      <c r="AF74" s="342"/>
      <c r="AG74" s="342"/>
      <c r="AH74" s="342"/>
      <c r="AI74" s="16"/>
      <c r="AJ74" s="16"/>
      <c r="AK74" s="16"/>
      <c r="AL74" s="16"/>
      <c r="AM74" s="16"/>
      <c r="AN74" s="16"/>
      <c r="AO74" s="16"/>
      <c r="AP74" s="16"/>
      <c r="AQ74" s="16"/>
    </row>
    <row r="75" spans="1:43" s="4" customFormat="1" ht="32.25" hidden="1" customHeight="1">
      <c r="A75" s="278">
        <f t="shared" si="7"/>
        <v>28</v>
      </c>
      <c r="B75" s="246">
        <v>714600</v>
      </c>
      <c r="C75" s="279" t="s">
        <v>1242</v>
      </c>
      <c r="D75" s="262"/>
      <c r="E75" s="256"/>
      <c r="F75" s="262"/>
      <c r="G75" s="256"/>
      <c r="H75" s="268"/>
      <c r="I75" s="269"/>
      <c r="J75" s="262"/>
      <c r="K75" s="256"/>
      <c r="L75" s="262"/>
      <c r="M75" s="256"/>
      <c r="N75" s="336">
        <f t="shared" si="11"/>
        <v>0</v>
      </c>
      <c r="O75" s="320">
        <f t="shared" si="11"/>
        <v>0</v>
      </c>
      <c r="P75" s="3"/>
      <c r="Q75" s="3"/>
      <c r="R75" s="3"/>
      <c r="S75" s="3"/>
      <c r="T75" s="3"/>
      <c r="U75" s="112"/>
      <c r="V75" s="112"/>
      <c r="W75" s="112"/>
      <c r="X75" s="112"/>
      <c r="Y75" s="236">
        <f t="shared" si="9"/>
        <v>0</v>
      </c>
      <c r="Z75" s="342"/>
      <c r="AA75" s="342"/>
      <c r="AB75" s="342"/>
      <c r="AC75" s="342"/>
      <c r="AD75" s="342"/>
      <c r="AE75" s="342"/>
      <c r="AF75" s="342"/>
      <c r="AG75" s="342"/>
      <c r="AH75" s="342"/>
      <c r="AI75" s="16"/>
      <c r="AJ75" s="16"/>
      <c r="AK75" s="16"/>
      <c r="AL75" s="16"/>
      <c r="AM75" s="16"/>
      <c r="AN75" s="16"/>
      <c r="AO75" s="16"/>
      <c r="AP75" s="16"/>
      <c r="AQ75" s="16"/>
    </row>
    <row r="76" spans="1:43" s="4" customFormat="1" ht="32.25" hidden="1" customHeight="1">
      <c r="A76" s="276">
        <f t="shared" si="7"/>
        <v>29</v>
      </c>
      <c r="B76" s="245">
        <v>716000</v>
      </c>
      <c r="C76" s="277" t="s">
        <v>76</v>
      </c>
      <c r="D76" s="254">
        <f t="shared" ref="D76:M76" si="15">SUM(D77:D78)</f>
        <v>0</v>
      </c>
      <c r="E76" s="253">
        <f t="shared" si="15"/>
        <v>0</v>
      </c>
      <c r="F76" s="254">
        <f t="shared" si="15"/>
        <v>0</v>
      </c>
      <c r="G76" s="253">
        <f t="shared" si="15"/>
        <v>0</v>
      </c>
      <c r="H76" s="252">
        <f t="shared" si="15"/>
        <v>0</v>
      </c>
      <c r="I76" s="253">
        <f t="shared" si="15"/>
        <v>0</v>
      </c>
      <c r="J76" s="254">
        <f t="shared" si="15"/>
        <v>0</v>
      </c>
      <c r="K76" s="253">
        <f t="shared" si="15"/>
        <v>0</v>
      </c>
      <c r="L76" s="254">
        <f t="shared" si="15"/>
        <v>0</v>
      </c>
      <c r="M76" s="253">
        <f t="shared" si="15"/>
        <v>0</v>
      </c>
      <c r="N76" s="254">
        <f t="shared" si="11"/>
        <v>0</v>
      </c>
      <c r="O76" s="253">
        <f t="shared" si="11"/>
        <v>0</v>
      </c>
      <c r="P76" s="3"/>
      <c r="Q76" s="3"/>
      <c r="R76" s="3"/>
      <c r="S76" s="3"/>
      <c r="T76" s="3"/>
      <c r="U76" s="112"/>
      <c r="V76" s="112"/>
      <c r="W76" s="112"/>
      <c r="X76" s="112"/>
      <c r="Y76" s="236">
        <f t="shared" si="9"/>
        <v>0</v>
      </c>
      <c r="Z76" s="342"/>
      <c r="AA76" s="342"/>
      <c r="AB76" s="342"/>
      <c r="AC76" s="342"/>
      <c r="AD76" s="342"/>
      <c r="AE76" s="342"/>
      <c r="AF76" s="342"/>
      <c r="AG76" s="342"/>
      <c r="AH76" s="342"/>
      <c r="AI76" s="16"/>
      <c r="AJ76" s="16"/>
      <c r="AK76" s="16"/>
      <c r="AL76" s="16"/>
      <c r="AM76" s="16"/>
      <c r="AN76" s="16"/>
      <c r="AO76" s="16"/>
      <c r="AP76" s="16"/>
      <c r="AQ76" s="16"/>
    </row>
    <row r="77" spans="1:43" s="4" customFormat="1" ht="38.25" hidden="1">
      <c r="A77" s="278">
        <f t="shared" si="7"/>
        <v>30</v>
      </c>
      <c r="B77" s="246">
        <v>716100</v>
      </c>
      <c r="C77" s="279" t="s">
        <v>558</v>
      </c>
      <c r="D77" s="262"/>
      <c r="E77" s="256"/>
      <c r="F77" s="262"/>
      <c r="G77" s="256"/>
      <c r="H77" s="268"/>
      <c r="I77" s="269"/>
      <c r="J77" s="262"/>
      <c r="K77" s="256"/>
      <c r="L77" s="262"/>
      <c r="M77" s="256"/>
      <c r="N77" s="336">
        <f t="shared" si="11"/>
        <v>0</v>
      </c>
      <c r="O77" s="320">
        <f t="shared" si="11"/>
        <v>0</v>
      </c>
      <c r="P77" s="3"/>
      <c r="Q77" s="3"/>
      <c r="R77" s="3"/>
      <c r="S77" s="3"/>
      <c r="T77" s="3"/>
      <c r="U77" s="112"/>
      <c r="V77" s="112"/>
      <c r="W77" s="112"/>
      <c r="X77" s="112"/>
      <c r="Y77" s="236">
        <f t="shared" si="9"/>
        <v>0</v>
      </c>
      <c r="Z77" s="342"/>
      <c r="AA77" s="342"/>
      <c r="AB77" s="342"/>
      <c r="AC77" s="342"/>
      <c r="AD77" s="342"/>
      <c r="AE77" s="342"/>
      <c r="AF77" s="342"/>
      <c r="AG77" s="342"/>
      <c r="AH77" s="342"/>
      <c r="AI77" s="16"/>
      <c r="AJ77" s="16"/>
      <c r="AK77" s="16"/>
      <c r="AL77" s="16"/>
      <c r="AM77" s="16"/>
      <c r="AN77" s="16"/>
      <c r="AO77" s="16"/>
      <c r="AP77" s="16"/>
      <c r="AQ77" s="16"/>
    </row>
    <row r="78" spans="1:43" s="4" customFormat="1" ht="38.25" hidden="1">
      <c r="A78" s="278">
        <f t="shared" si="7"/>
        <v>31</v>
      </c>
      <c r="B78" s="246">
        <v>716200</v>
      </c>
      <c r="C78" s="279" t="s">
        <v>545</v>
      </c>
      <c r="D78" s="262"/>
      <c r="E78" s="256"/>
      <c r="F78" s="262"/>
      <c r="G78" s="256"/>
      <c r="H78" s="268"/>
      <c r="I78" s="269"/>
      <c r="J78" s="262"/>
      <c r="K78" s="256"/>
      <c r="L78" s="262"/>
      <c r="M78" s="256"/>
      <c r="N78" s="336">
        <f t="shared" si="11"/>
        <v>0</v>
      </c>
      <c r="O78" s="320">
        <f t="shared" si="11"/>
        <v>0</v>
      </c>
      <c r="P78" s="3"/>
      <c r="Q78" s="3"/>
      <c r="R78" s="3"/>
      <c r="S78" s="3"/>
      <c r="T78" s="3"/>
      <c r="U78" s="112"/>
      <c r="V78" s="112"/>
      <c r="W78" s="112"/>
      <c r="X78" s="112"/>
      <c r="Y78" s="236">
        <f t="shared" si="9"/>
        <v>0</v>
      </c>
      <c r="Z78" s="342"/>
      <c r="AA78" s="342"/>
      <c r="AB78" s="342"/>
      <c r="AC78" s="342"/>
      <c r="AD78" s="342"/>
      <c r="AE78" s="342"/>
      <c r="AF78" s="342"/>
      <c r="AG78" s="342"/>
      <c r="AH78" s="342"/>
      <c r="AI78" s="16"/>
      <c r="AJ78" s="16"/>
      <c r="AK78" s="16"/>
      <c r="AL78" s="16"/>
      <c r="AM78" s="16"/>
      <c r="AN78" s="16"/>
      <c r="AO78" s="16"/>
      <c r="AP78" s="16"/>
      <c r="AQ78" s="16"/>
    </row>
    <row r="79" spans="1:43" s="4" customFormat="1" ht="32.25" customHeight="1">
      <c r="A79" s="276">
        <f t="shared" si="7"/>
        <v>32</v>
      </c>
      <c r="B79" s="245">
        <v>730000</v>
      </c>
      <c r="C79" s="277" t="s">
        <v>77</v>
      </c>
      <c r="D79" s="254">
        <f>D80+D83+D88</f>
        <v>30491</v>
      </c>
      <c r="E79" s="253">
        <f t="shared" ref="E79:M79" si="16">E80+E83+E88</f>
        <v>3010</v>
      </c>
      <c r="F79" s="254">
        <f t="shared" si="16"/>
        <v>26075</v>
      </c>
      <c r="G79" s="253">
        <f t="shared" si="16"/>
        <v>89</v>
      </c>
      <c r="H79" s="252">
        <f t="shared" si="16"/>
        <v>23560</v>
      </c>
      <c r="I79" s="253">
        <f t="shared" si="16"/>
        <v>753</v>
      </c>
      <c r="J79" s="254">
        <f t="shared" si="16"/>
        <v>25000</v>
      </c>
      <c r="K79" s="253">
        <f t="shared" si="16"/>
        <v>6</v>
      </c>
      <c r="L79" s="254">
        <f t="shared" si="16"/>
        <v>25000</v>
      </c>
      <c r="M79" s="253">
        <f t="shared" si="16"/>
        <v>6</v>
      </c>
      <c r="N79" s="254">
        <f t="shared" si="11"/>
        <v>73560</v>
      </c>
      <c r="O79" s="253">
        <f t="shared" si="11"/>
        <v>765</v>
      </c>
      <c r="P79" s="3"/>
      <c r="Q79" s="3"/>
      <c r="R79" s="3"/>
      <c r="S79" s="3"/>
      <c r="T79" s="3"/>
      <c r="U79" s="112"/>
      <c r="V79" s="112"/>
      <c r="W79" s="112"/>
      <c r="X79" s="112"/>
      <c r="Y79" s="236">
        <f t="shared" si="9"/>
        <v>208315</v>
      </c>
      <c r="Z79" s="342"/>
      <c r="AA79" s="342"/>
      <c r="AB79" s="342"/>
      <c r="AC79" s="342"/>
      <c r="AD79" s="342"/>
      <c r="AE79" s="342"/>
      <c r="AF79" s="342"/>
      <c r="AG79" s="342"/>
      <c r="AH79" s="342"/>
      <c r="AI79" s="16"/>
      <c r="AJ79" s="16"/>
      <c r="AK79" s="16"/>
      <c r="AL79" s="16"/>
      <c r="AM79" s="16"/>
      <c r="AN79" s="16"/>
      <c r="AO79" s="16"/>
      <c r="AP79" s="16"/>
      <c r="AQ79" s="16"/>
    </row>
    <row r="80" spans="1:43" s="4" customFormat="1" ht="32.25" hidden="1" customHeight="1">
      <c r="A80" s="276">
        <f t="shared" si="7"/>
        <v>33</v>
      </c>
      <c r="B80" s="245">
        <v>731000</v>
      </c>
      <c r="C80" s="277" t="s">
        <v>78</v>
      </c>
      <c r="D80" s="254">
        <f t="shared" ref="D80:M80" si="17">SUM(D81:D82)</f>
        <v>0</v>
      </c>
      <c r="E80" s="253">
        <f t="shared" si="17"/>
        <v>0</v>
      </c>
      <c r="F80" s="254">
        <f t="shared" si="17"/>
        <v>0</v>
      </c>
      <c r="G80" s="253">
        <f t="shared" si="17"/>
        <v>0</v>
      </c>
      <c r="H80" s="252">
        <f t="shared" si="17"/>
        <v>0</v>
      </c>
      <c r="I80" s="253">
        <f t="shared" si="17"/>
        <v>0</v>
      </c>
      <c r="J80" s="254">
        <f t="shared" si="17"/>
        <v>0</v>
      </c>
      <c r="K80" s="253">
        <f t="shared" si="17"/>
        <v>0</v>
      </c>
      <c r="L80" s="254">
        <f t="shared" si="17"/>
        <v>0</v>
      </c>
      <c r="M80" s="253">
        <f t="shared" si="17"/>
        <v>0</v>
      </c>
      <c r="N80" s="254">
        <f t="shared" si="11"/>
        <v>0</v>
      </c>
      <c r="O80" s="253">
        <f t="shared" si="11"/>
        <v>0</v>
      </c>
      <c r="P80" s="3"/>
      <c r="Q80" s="3"/>
      <c r="R80" s="3"/>
      <c r="S80" s="3"/>
      <c r="T80" s="3"/>
      <c r="U80" s="112"/>
      <c r="V80" s="112"/>
      <c r="W80" s="112"/>
      <c r="X80" s="112"/>
      <c r="Y80" s="236">
        <f t="shared" si="9"/>
        <v>0</v>
      </c>
      <c r="Z80" s="342"/>
      <c r="AA80" s="342"/>
      <c r="AB80" s="342"/>
      <c r="AC80" s="342"/>
      <c r="AD80" s="342"/>
      <c r="AE80" s="342"/>
      <c r="AF80" s="342"/>
      <c r="AG80" s="342"/>
      <c r="AH80" s="342"/>
      <c r="AI80" s="16"/>
      <c r="AJ80" s="16"/>
      <c r="AK80" s="16"/>
      <c r="AL80" s="16"/>
      <c r="AM80" s="16"/>
      <c r="AN80" s="16"/>
      <c r="AO80" s="16"/>
      <c r="AP80" s="16"/>
      <c r="AQ80" s="16"/>
    </row>
    <row r="81" spans="1:43" s="4" customFormat="1" ht="32.25" hidden="1" customHeight="1">
      <c r="A81" s="278">
        <f t="shared" si="7"/>
        <v>34</v>
      </c>
      <c r="B81" s="246">
        <v>731100</v>
      </c>
      <c r="C81" s="279" t="s">
        <v>1243</v>
      </c>
      <c r="D81" s="262"/>
      <c r="E81" s="261"/>
      <c r="F81" s="262"/>
      <c r="G81" s="261"/>
      <c r="H81" s="268"/>
      <c r="I81" s="269"/>
      <c r="J81" s="262"/>
      <c r="K81" s="261"/>
      <c r="L81" s="262"/>
      <c r="M81" s="261"/>
      <c r="N81" s="336">
        <f t="shared" si="11"/>
        <v>0</v>
      </c>
      <c r="O81" s="320">
        <f t="shared" si="11"/>
        <v>0</v>
      </c>
      <c r="P81" s="3"/>
      <c r="Q81" s="3"/>
      <c r="R81" s="3"/>
      <c r="S81" s="3"/>
      <c r="T81" s="3"/>
      <c r="U81" s="112"/>
      <c r="V81" s="112"/>
      <c r="W81" s="112"/>
      <c r="X81" s="112"/>
      <c r="Y81" s="236">
        <f t="shared" si="9"/>
        <v>0</v>
      </c>
      <c r="Z81" s="342"/>
      <c r="AA81" s="342"/>
      <c r="AB81" s="342"/>
      <c r="AC81" s="342"/>
      <c r="AD81" s="342"/>
      <c r="AE81" s="342"/>
      <c r="AF81" s="342"/>
      <c r="AG81" s="342"/>
      <c r="AH81" s="342"/>
      <c r="AI81" s="16"/>
      <c r="AJ81" s="16"/>
      <c r="AK81" s="16"/>
      <c r="AL81" s="16"/>
      <c r="AM81" s="16"/>
      <c r="AN81" s="16"/>
      <c r="AO81" s="16"/>
      <c r="AP81" s="16"/>
      <c r="AQ81" s="16"/>
    </row>
    <row r="82" spans="1:43" s="4" customFormat="1" ht="32.25" hidden="1" customHeight="1">
      <c r="A82" s="278">
        <f t="shared" si="7"/>
        <v>35</v>
      </c>
      <c r="B82" s="246">
        <v>731200</v>
      </c>
      <c r="C82" s="279" t="s">
        <v>1334</v>
      </c>
      <c r="D82" s="262"/>
      <c r="E82" s="261"/>
      <c r="F82" s="262"/>
      <c r="G82" s="261"/>
      <c r="H82" s="268"/>
      <c r="I82" s="269"/>
      <c r="J82" s="262"/>
      <c r="K82" s="261"/>
      <c r="L82" s="262"/>
      <c r="M82" s="261"/>
      <c r="N82" s="336">
        <f t="shared" si="11"/>
        <v>0</v>
      </c>
      <c r="O82" s="320">
        <f t="shared" si="11"/>
        <v>0</v>
      </c>
      <c r="P82" s="3"/>
      <c r="Q82" s="3"/>
      <c r="R82" s="3"/>
      <c r="S82" s="3"/>
      <c r="T82" s="3"/>
      <c r="U82" s="112"/>
      <c r="V82" s="112"/>
      <c r="W82" s="112"/>
      <c r="X82" s="112"/>
      <c r="Y82" s="236">
        <f t="shared" si="9"/>
        <v>0</v>
      </c>
      <c r="Z82" s="342"/>
      <c r="AA82" s="342"/>
      <c r="AB82" s="342"/>
      <c r="AC82" s="342"/>
      <c r="AD82" s="342"/>
      <c r="AE82" s="342"/>
      <c r="AF82" s="342"/>
      <c r="AG82" s="342"/>
      <c r="AH82" s="342"/>
      <c r="AI82" s="16"/>
      <c r="AJ82" s="16"/>
      <c r="AK82" s="16"/>
      <c r="AL82" s="16"/>
      <c r="AM82" s="16"/>
      <c r="AN82" s="16"/>
      <c r="AO82" s="16"/>
      <c r="AP82" s="16"/>
      <c r="AQ82" s="16"/>
    </row>
    <row r="83" spans="1:43" s="4" customFormat="1" ht="38.25" hidden="1">
      <c r="A83" s="276">
        <f t="shared" si="7"/>
        <v>36</v>
      </c>
      <c r="B83" s="245">
        <v>732000</v>
      </c>
      <c r="C83" s="277" t="s">
        <v>79</v>
      </c>
      <c r="D83" s="254">
        <f>SUM(D84:D87)</f>
        <v>0</v>
      </c>
      <c r="E83" s="253">
        <f t="shared" ref="E83:M83" si="18">SUM(E84:E87)</f>
        <v>0</v>
      </c>
      <c r="F83" s="254">
        <f t="shared" si="18"/>
        <v>0</v>
      </c>
      <c r="G83" s="253">
        <f t="shared" si="18"/>
        <v>0</v>
      </c>
      <c r="H83" s="252">
        <f t="shared" si="18"/>
        <v>0</v>
      </c>
      <c r="I83" s="253">
        <f t="shared" si="18"/>
        <v>0</v>
      </c>
      <c r="J83" s="254">
        <f t="shared" si="18"/>
        <v>0</v>
      </c>
      <c r="K83" s="253">
        <f t="shared" si="18"/>
        <v>0</v>
      </c>
      <c r="L83" s="254">
        <f t="shared" si="18"/>
        <v>0</v>
      </c>
      <c r="M83" s="253">
        <f t="shared" si="18"/>
        <v>0</v>
      </c>
      <c r="N83" s="254">
        <f t="shared" si="11"/>
        <v>0</v>
      </c>
      <c r="O83" s="253">
        <f t="shared" si="11"/>
        <v>0</v>
      </c>
      <c r="P83" s="3"/>
      <c r="Q83" s="3"/>
      <c r="R83" s="3"/>
      <c r="S83" s="3"/>
      <c r="T83" s="3"/>
      <c r="U83" s="112"/>
      <c r="V83" s="112"/>
      <c r="W83" s="112"/>
      <c r="X83" s="112"/>
      <c r="Y83" s="236">
        <f t="shared" si="9"/>
        <v>0</v>
      </c>
      <c r="Z83" s="342"/>
      <c r="AA83" s="342"/>
      <c r="AB83" s="342"/>
      <c r="AC83" s="342"/>
      <c r="AD83" s="342"/>
      <c r="AE83" s="342"/>
      <c r="AF83" s="342"/>
      <c r="AG83" s="342"/>
      <c r="AH83" s="342"/>
      <c r="AI83" s="16"/>
      <c r="AJ83" s="16"/>
      <c r="AK83" s="16"/>
      <c r="AL83" s="16"/>
      <c r="AM83" s="16"/>
      <c r="AN83" s="16"/>
      <c r="AO83" s="16"/>
      <c r="AP83" s="16"/>
      <c r="AQ83" s="16"/>
    </row>
    <row r="84" spans="1:43" s="4" customFormat="1" ht="32.25" hidden="1" customHeight="1">
      <c r="A84" s="278">
        <f t="shared" si="7"/>
        <v>37</v>
      </c>
      <c r="B84" s="246">
        <v>732100</v>
      </c>
      <c r="C84" s="279" t="s">
        <v>1335</v>
      </c>
      <c r="D84" s="262"/>
      <c r="E84" s="256"/>
      <c r="F84" s="262"/>
      <c r="G84" s="256"/>
      <c r="H84" s="268"/>
      <c r="I84" s="269"/>
      <c r="J84" s="262"/>
      <c r="K84" s="256"/>
      <c r="L84" s="262"/>
      <c r="M84" s="256"/>
      <c r="N84" s="336">
        <f t="shared" si="11"/>
        <v>0</v>
      </c>
      <c r="O84" s="320">
        <f t="shared" si="11"/>
        <v>0</v>
      </c>
      <c r="P84" s="3"/>
      <c r="Q84" s="3"/>
      <c r="R84" s="3"/>
      <c r="S84" s="3"/>
      <c r="T84" s="3"/>
      <c r="U84" s="112"/>
      <c r="V84" s="112"/>
      <c r="W84" s="112"/>
      <c r="X84" s="112"/>
      <c r="Y84" s="236">
        <f t="shared" si="9"/>
        <v>0</v>
      </c>
      <c r="Z84" s="342"/>
      <c r="AA84" s="342"/>
      <c r="AB84" s="342"/>
      <c r="AC84" s="342"/>
      <c r="AD84" s="342"/>
      <c r="AE84" s="342"/>
      <c r="AF84" s="342"/>
      <c r="AG84" s="342"/>
      <c r="AH84" s="342"/>
      <c r="AI84" s="16"/>
      <c r="AJ84" s="16"/>
      <c r="AK84" s="16"/>
      <c r="AL84" s="16"/>
      <c r="AM84" s="16"/>
      <c r="AN84" s="16"/>
      <c r="AO84" s="16"/>
      <c r="AP84" s="16"/>
      <c r="AQ84" s="16"/>
    </row>
    <row r="85" spans="1:43" s="4" customFormat="1" ht="32.25" hidden="1" customHeight="1">
      <c r="A85" s="278">
        <f t="shared" si="7"/>
        <v>38</v>
      </c>
      <c r="B85" s="246">
        <v>732200</v>
      </c>
      <c r="C85" s="279" t="s">
        <v>1336</v>
      </c>
      <c r="D85" s="262"/>
      <c r="E85" s="256"/>
      <c r="F85" s="262"/>
      <c r="G85" s="256"/>
      <c r="H85" s="268"/>
      <c r="I85" s="269"/>
      <c r="J85" s="262"/>
      <c r="K85" s="256"/>
      <c r="L85" s="262"/>
      <c r="M85" s="256"/>
      <c r="N85" s="336">
        <f t="shared" si="11"/>
        <v>0</v>
      </c>
      <c r="O85" s="320">
        <f t="shared" si="11"/>
        <v>0</v>
      </c>
      <c r="P85" s="3"/>
      <c r="Q85" s="3"/>
      <c r="R85" s="3"/>
      <c r="S85" s="3"/>
      <c r="T85" s="3"/>
      <c r="U85" s="112"/>
      <c r="V85" s="112"/>
      <c r="W85" s="112"/>
      <c r="X85" s="112"/>
      <c r="Y85" s="236">
        <f t="shared" si="9"/>
        <v>0</v>
      </c>
      <c r="Z85" s="342"/>
      <c r="AA85" s="342"/>
      <c r="AB85" s="342"/>
      <c r="AC85" s="342"/>
      <c r="AD85" s="342"/>
      <c r="AE85" s="342"/>
      <c r="AF85" s="342"/>
      <c r="AG85" s="342"/>
      <c r="AH85" s="342"/>
      <c r="AI85" s="16"/>
      <c r="AJ85" s="16"/>
      <c r="AK85" s="16"/>
      <c r="AL85" s="16"/>
      <c r="AM85" s="16"/>
      <c r="AN85" s="16"/>
      <c r="AO85" s="16"/>
      <c r="AP85" s="16"/>
      <c r="AQ85" s="16"/>
    </row>
    <row r="86" spans="1:43" s="4" customFormat="1" ht="32.25" hidden="1" customHeight="1">
      <c r="A86" s="278">
        <f t="shared" si="7"/>
        <v>39</v>
      </c>
      <c r="B86" s="246">
        <v>732300</v>
      </c>
      <c r="C86" s="279" t="s">
        <v>1337</v>
      </c>
      <c r="D86" s="262"/>
      <c r="E86" s="256"/>
      <c r="F86" s="262"/>
      <c r="G86" s="256"/>
      <c r="H86" s="268"/>
      <c r="I86" s="269"/>
      <c r="J86" s="262"/>
      <c r="K86" s="256"/>
      <c r="L86" s="262"/>
      <c r="M86" s="256"/>
      <c r="N86" s="336">
        <f t="shared" si="11"/>
        <v>0</v>
      </c>
      <c r="O86" s="320">
        <f t="shared" si="11"/>
        <v>0</v>
      </c>
      <c r="P86" s="3"/>
      <c r="Q86" s="3"/>
      <c r="R86" s="3"/>
      <c r="S86" s="3"/>
      <c r="T86" s="3"/>
      <c r="U86" s="112"/>
      <c r="V86" s="112"/>
      <c r="W86" s="112"/>
      <c r="X86" s="112"/>
      <c r="Y86" s="236">
        <f t="shared" si="9"/>
        <v>0</v>
      </c>
      <c r="Z86" s="342"/>
      <c r="AA86" s="342"/>
      <c r="AB86" s="342"/>
      <c r="AC86" s="342"/>
      <c r="AD86" s="342"/>
      <c r="AE86" s="342"/>
      <c r="AF86" s="342"/>
      <c r="AG86" s="342"/>
      <c r="AH86" s="342"/>
      <c r="AI86" s="16"/>
      <c r="AJ86" s="16"/>
      <c r="AK86" s="16"/>
      <c r="AL86" s="16"/>
      <c r="AM86" s="16"/>
      <c r="AN86" s="16"/>
      <c r="AO86" s="16"/>
      <c r="AP86" s="16"/>
      <c r="AQ86" s="16"/>
    </row>
    <row r="87" spans="1:43" s="4" customFormat="1" ht="32.25" hidden="1" customHeight="1">
      <c r="A87" s="280">
        <f t="shared" si="7"/>
        <v>40</v>
      </c>
      <c r="B87" s="247">
        <v>732400</v>
      </c>
      <c r="C87" s="281" t="s">
        <v>1338</v>
      </c>
      <c r="D87" s="262"/>
      <c r="E87" s="256"/>
      <c r="F87" s="262"/>
      <c r="G87" s="256"/>
      <c r="H87" s="268"/>
      <c r="I87" s="269"/>
      <c r="J87" s="262"/>
      <c r="K87" s="256"/>
      <c r="L87" s="262"/>
      <c r="M87" s="256"/>
      <c r="N87" s="387">
        <f t="shared" si="11"/>
        <v>0</v>
      </c>
      <c r="O87" s="321">
        <f t="shared" si="11"/>
        <v>0</v>
      </c>
      <c r="P87" s="3"/>
      <c r="Q87" s="3"/>
      <c r="R87" s="3"/>
      <c r="S87" s="3"/>
      <c r="T87" s="3"/>
      <c r="U87" s="112"/>
      <c r="V87" s="112"/>
      <c r="W87" s="112"/>
      <c r="X87" s="112"/>
      <c r="Y87" s="236">
        <f t="shared" si="9"/>
        <v>0</v>
      </c>
      <c r="Z87" s="342"/>
      <c r="AA87" s="342"/>
      <c r="AB87" s="342"/>
      <c r="AC87" s="342"/>
      <c r="AD87" s="342"/>
      <c r="AE87" s="342"/>
      <c r="AF87" s="342"/>
      <c r="AG87" s="342"/>
      <c r="AH87" s="342"/>
      <c r="AI87" s="16"/>
      <c r="AJ87" s="16"/>
      <c r="AK87" s="16"/>
      <c r="AL87" s="16"/>
      <c r="AM87" s="16"/>
      <c r="AN87" s="16"/>
      <c r="AO87" s="16"/>
      <c r="AP87" s="16"/>
      <c r="AQ87" s="16"/>
    </row>
    <row r="88" spans="1:43" s="4" customFormat="1" ht="32.25" customHeight="1">
      <c r="A88" s="276">
        <f t="shared" si="7"/>
        <v>41</v>
      </c>
      <c r="B88" s="245">
        <v>733000</v>
      </c>
      <c r="C88" s="277" t="s">
        <v>80</v>
      </c>
      <c r="D88" s="254">
        <f t="shared" ref="D88:M88" si="19">SUM(D89:D90)</f>
        <v>30491</v>
      </c>
      <c r="E88" s="253">
        <f t="shared" si="19"/>
        <v>3010</v>
      </c>
      <c r="F88" s="254">
        <f t="shared" si="19"/>
        <v>26075</v>
      </c>
      <c r="G88" s="253">
        <f t="shared" si="19"/>
        <v>89</v>
      </c>
      <c r="H88" s="252">
        <f t="shared" si="19"/>
        <v>23560</v>
      </c>
      <c r="I88" s="253">
        <f t="shared" si="19"/>
        <v>753</v>
      </c>
      <c r="J88" s="254">
        <f t="shared" si="19"/>
        <v>25000</v>
      </c>
      <c r="K88" s="253">
        <f t="shared" si="19"/>
        <v>6</v>
      </c>
      <c r="L88" s="254">
        <f t="shared" si="19"/>
        <v>25000</v>
      </c>
      <c r="M88" s="253">
        <f t="shared" si="19"/>
        <v>6</v>
      </c>
      <c r="N88" s="254">
        <f t="shared" ref="N88:O151" si="20">SUM(H88,J88,L88)</f>
        <v>73560</v>
      </c>
      <c r="O88" s="253">
        <f t="shared" si="20"/>
        <v>765</v>
      </c>
      <c r="P88" s="3"/>
      <c r="Q88" s="3"/>
      <c r="R88" s="3"/>
      <c r="S88" s="3"/>
      <c r="T88" s="3"/>
      <c r="U88" s="112"/>
      <c r="V88" s="112"/>
      <c r="W88" s="112"/>
      <c r="X88" s="112"/>
      <c r="Y88" s="236">
        <f t="shared" si="9"/>
        <v>208315</v>
      </c>
      <c r="Z88" s="342"/>
      <c r="AA88" s="342"/>
      <c r="AB88" s="342"/>
      <c r="AC88" s="342"/>
      <c r="AD88" s="342"/>
      <c r="AE88" s="342"/>
      <c r="AF88" s="342"/>
      <c r="AG88" s="342"/>
      <c r="AH88" s="342"/>
      <c r="AI88" s="16"/>
      <c r="AJ88" s="16"/>
      <c r="AK88" s="16"/>
      <c r="AL88" s="16"/>
      <c r="AM88" s="16"/>
      <c r="AN88" s="16"/>
      <c r="AO88" s="16"/>
      <c r="AP88" s="16"/>
      <c r="AQ88" s="16"/>
    </row>
    <row r="89" spans="1:43" s="4" customFormat="1" ht="32.25" customHeight="1">
      <c r="A89" s="278">
        <f t="shared" si="7"/>
        <v>42</v>
      </c>
      <c r="B89" s="246">
        <v>733100</v>
      </c>
      <c r="C89" s="279" t="s">
        <v>1339</v>
      </c>
      <c r="D89" s="262">
        <v>22796</v>
      </c>
      <c r="E89" s="261">
        <v>150</v>
      </c>
      <c r="F89" s="262">
        <v>20469</v>
      </c>
      <c r="G89" s="261">
        <v>89</v>
      </c>
      <c r="H89" s="390">
        <v>21281</v>
      </c>
      <c r="I89" s="269">
        <v>80</v>
      </c>
      <c r="J89" s="262">
        <v>24995</v>
      </c>
      <c r="K89" s="261">
        <v>2</v>
      </c>
      <c r="L89" s="262">
        <v>24995</v>
      </c>
      <c r="M89" s="261">
        <v>2</v>
      </c>
      <c r="N89" s="336">
        <f>SUM(H89,J89,L89)</f>
        <v>71271</v>
      </c>
      <c r="O89" s="320">
        <f t="shared" si="20"/>
        <v>84</v>
      </c>
      <c r="P89" s="3"/>
      <c r="Q89" s="3"/>
      <c r="R89" s="3"/>
      <c r="S89" s="3"/>
      <c r="T89" s="3"/>
      <c r="U89" s="112"/>
      <c r="V89" s="112"/>
      <c r="W89" s="112"/>
      <c r="X89" s="112"/>
      <c r="Y89" s="236">
        <f t="shared" si="9"/>
        <v>186214</v>
      </c>
      <c r="Z89" s="342"/>
      <c r="AA89" s="342"/>
      <c r="AB89" s="342"/>
      <c r="AC89" s="342"/>
      <c r="AD89" s="342"/>
      <c r="AE89" s="342"/>
      <c r="AF89" s="342"/>
      <c r="AG89" s="342"/>
      <c r="AH89" s="342"/>
      <c r="AI89" s="16"/>
      <c r="AJ89" s="16"/>
      <c r="AK89" s="16"/>
      <c r="AL89" s="16"/>
      <c r="AM89" s="16"/>
      <c r="AN89" s="16"/>
      <c r="AO89" s="16"/>
      <c r="AP89" s="16"/>
      <c r="AQ89" s="16"/>
    </row>
    <row r="90" spans="1:43" s="4" customFormat="1" ht="32.25" customHeight="1">
      <c r="A90" s="278">
        <f t="shared" si="7"/>
        <v>43</v>
      </c>
      <c r="B90" s="246">
        <v>733200</v>
      </c>
      <c r="C90" s="279" t="s">
        <v>712</v>
      </c>
      <c r="D90" s="262">
        <v>7695</v>
      </c>
      <c r="E90" s="261">
        <v>2860</v>
      </c>
      <c r="F90" s="262">
        <v>5606</v>
      </c>
      <c r="G90" s="261"/>
      <c r="H90" s="390">
        <v>2279</v>
      </c>
      <c r="I90" s="269">
        <v>673</v>
      </c>
      <c r="J90" s="262">
        <v>5</v>
      </c>
      <c r="K90" s="261">
        <v>4</v>
      </c>
      <c r="L90" s="262">
        <v>5</v>
      </c>
      <c r="M90" s="261">
        <v>4</v>
      </c>
      <c r="N90" s="336">
        <f t="shared" si="20"/>
        <v>2289</v>
      </c>
      <c r="O90" s="320">
        <f t="shared" si="20"/>
        <v>681</v>
      </c>
      <c r="P90" s="3"/>
      <c r="Q90" s="3"/>
      <c r="R90" s="3"/>
      <c r="S90" s="3"/>
      <c r="T90" s="3"/>
      <c r="U90" s="112"/>
      <c r="V90" s="112"/>
      <c r="W90" s="112"/>
      <c r="X90" s="112"/>
      <c r="Y90" s="236">
        <f t="shared" si="9"/>
        <v>22101</v>
      </c>
      <c r="Z90" s="342"/>
      <c r="AA90" s="342"/>
      <c r="AB90" s="342"/>
      <c r="AC90" s="342"/>
      <c r="AD90" s="342"/>
      <c r="AE90" s="342"/>
      <c r="AF90" s="342"/>
      <c r="AG90" s="342"/>
      <c r="AH90" s="342"/>
      <c r="AI90" s="16"/>
      <c r="AJ90" s="16"/>
      <c r="AK90" s="16"/>
      <c r="AL90" s="16"/>
      <c r="AM90" s="16"/>
      <c r="AN90" s="16"/>
      <c r="AO90" s="16"/>
      <c r="AP90" s="16"/>
      <c r="AQ90" s="16"/>
    </row>
    <row r="91" spans="1:43" s="4" customFormat="1" ht="32.25" customHeight="1">
      <c r="A91" s="276">
        <f t="shared" si="7"/>
        <v>44</v>
      </c>
      <c r="B91" s="245">
        <v>740000</v>
      </c>
      <c r="C91" s="282" t="s">
        <v>81</v>
      </c>
      <c r="D91" s="254">
        <f>D92+D99+D104+D111+D114</f>
        <v>0</v>
      </c>
      <c r="E91" s="253">
        <f t="shared" ref="E91:M91" si="21">E92+E99+E104+E111+E114</f>
        <v>1183</v>
      </c>
      <c r="F91" s="254">
        <f t="shared" si="21"/>
        <v>0</v>
      </c>
      <c r="G91" s="253">
        <f t="shared" si="21"/>
        <v>1847</v>
      </c>
      <c r="H91" s="252">
        <f t="shared" si="21"/>
        <v>0</v>
      </c>
      <c r="I91" s="253">
        <f t="shared" si="21"/>
        <v>5132</v>
      </c>
      <c r="J91" s="254">
        <f t="shared" si="21"/>
        <v>0</v>
      </c>
      <c r="K91" s="253">
        <f t="shared" si="21"/>
        <v>4737</v>
      </c>
      <c r="L91" s="254">
        <f t="shared" si="21"/>
        <v>0</v>
      </c>
      <c r="M91" s="253">
        <f t="shared" si="21"/>
        <v>4737</v>
      </c>
      <c r="N91" s="254">
        <f t="shared" si="20"/>
        <v>0</v>
      </c>
      <c r="O91" s="253">
        <f t="shared" si="20"/>
        <v>14606</v>
      </c>
      <c r="P91" s="3"/>
      <c r="Q91" s="3"/>
      <c r="R91" s="3"/>
      <c r="S91" s="3"/>
      <c r="T91" s="3"/>
      <c r="U91" s="112"/>
      <c r="V91" s="112"/>
      <c r="W91" s="112"/>
      <c r="X91" s="112"/>
      <c r="Y91" s="236">
        <f t="shared" si="9"/>
        <v>32242</v>
      </c>
      <c r="Z91" s="342"/>
      <c r="AA91" s="342"/>
      <c r="AB91" s="342"/>
      <c r="AC91" s="342"/>
      <c r="AD91" s="342"/>
      <c r="AE91" s="342"/>
      <c r="AF91" s="342"/>
      <c r="AG91" s="342"/>
      <c r="AH91" s="342"/>
      <c r="AI91" s="16"/>
      <c r="AJ91" s="16"/>
      <c r="AK91" s="16"/>
      <c r="AL91" s="16"/>
      <c r="AM91" s="16"/>
      <c r="AN91" s="16"/>
      <c r="AO91" s="16"/>
      <c r="AP91" s="16"/>
      <c r="AQ91" s="16"/>
    </row>
    <row r="92" spans="1:43" s="4" customFormat="1" ht="32.25" customHeight="1">
      <c r="A92" s="276">
        <f t="shared" si="7"/>
        <v>45</v>
      </c>
      <c r="B92" s="245">
        <v>741000</v>
      </c>
      <c r="C92" s="282" t="s">
        <v>82</v>
      </c>
      <c r="D92" s="254">
        <f>SUM(D93:D98)</f>
        <v>0</v>
      </c>
      <c r="E92" s="253">
        <f t="shared" ref="E92:M92" si="22">SUM(E93:E98)</f>
        <v>293</v>
      </c>
      <c r="F92" s="254">
        <f t="shared" si="22"/>
        <v>0</v>
      </c>
      <c r="G92" s="253">
        <f t="shared" si="22"/>
        <v>249</v>
      </c>
      <c r="H92" s="252">
        <f t="shared" si="22"/>
        <v>0</v>
      </c>
      <c r="I92" s="253">
        <f t="shared" si="22"/>
        <v>384</v>
      </c>
      <c r="J92" s="254">
        <f t="shared" si="22"/>
        <v>0</v>
      </c>
      <c r="K92" s="253">
        <f t="shared" si="22"/>
        <v>2</v>
      </c>
      <c r="L92" s="254">
        <f t="shared" si="22"/>
        <v>0</v>
      </c>
      <c r="M92" s="253">
        <f t="shared" si="22"/>
        <v>2</v>
      </c>
      <c r="N92" s="254">
        <f t="shared" si="20"/>
        <v>0</v>
      </c>
      <c r="O92" s="253">
        <f t="shared" si="20"/>
        <v>388</v>
      </c>
      <c r="P92" s="3"/>
      <c r="Q92" s="3"/>
      <c r="R92" s="3"/>
      <c r="S92" s="3"/>
      <c r="T92" s="3"/>
      <c r="U92" s="112"/>
      <c r="V92" s="112"/>
      <c r="W92" s="112"/>
      <c r="X92" s="112"/>
      <c r="Y92" s="236">
        <f t="shared" si="9"/>
        <v>1318</v>
      </c>
      <c r="Z92" s="342"/>
      <c r="AA92" s="342"/>
      <c r="AB92" s="342"/>
      <c r="AC92" s="342"/>
      <c r="AD92" s="342"/>
      <c r="AE92" s="342"/>
      <c r="AF92" s="342"/>
      <c r="AG92" s="342"/>
      <c r="AH92" s="342"/>
      <c r="AI92" s="16"/>
      <c r="AJ92" s="16"/>
      <c r="AK92" s="16"/>
      <c r="AL92" s="16"/>
      <c r="AM92" s="16"/>
      <c r="AN92" s="16"/>
      <c r="AO92" s="16"/>
      <c r="AP92" s="16"/>
      <c r="AQ92" s="16"/>
    </row>
    <row r="93" spans="1:43" s="4" customFormat="1" ht="32.25" hidden="1" customHeight="1">
      <c r="A93" s="278">
        <f t="shared" si="7"/>
        <v>46</v>
      </c>
      <c r="B93" s="246">
        <v>741100</v>
      </c>
      <c r="C93" s="279" t="s">
        <v>713</v>
      </c>
      <c r="D93" s="262"/>
      <c r="E93" s="256"/>
      <c r="F93" s="262"/>
      <c r="G93" s="256"/>
      <c r="H93" s="268"/>
      <c r="I93" s="269"/>
      <c r="J93" s="262"/>
      <c r="K93" s="256"/>
      <c r="L93" s="262"/>
      <c r="M93" s="256"/>
      <c r="N93" s="336">
        <f t="shared" si="20"/>
        <v>0</v>
      </c>
      <c r="O93" s="320">
        <f t="shared" si="20"/>
        <v>0</v>
      </c>
      <c r="P93" s="3"/>
      <c r="Q93" s="3"/>
      <c r="R93" s="3"/>
      <c r="S93" s="3"/>
      <c r="T93" s="3"/>
      <c r="U93" s="112"/>
      <c r="V93" s="112"/>
      <c r="W93" s="112"/>
      <c r="X93" s="112"/>
      <c r="Y93" s="236">
        <f t="shared" si="9"/>
        <v>0</v>
      </c>
      <c r="Z93" s="342"/>
      <c r="AA93" s="342"/>
      <c r="AB93" s="342"/>
      <c r="AC93" s="342"/>
      <c r="AD93" s="342"/>
      <c r="AE93" s="342"/>
      <c r="AF93" s="342"/>
      <c r="AG93" s="342"/>
      <c r="AH93" s="342"/>
      <c r="AI93" s="16"/>
      <c r="AJ93" s="16"/>
      <c r="AK93" s="16"/>
      <c r="AL93" s="16"/>
      <c r="AM93" s="16"/>
      <c r="AN93" s="16"/>
      <c r="AO93" s="16"/>
      <c r="AP93" s="16"/>
      <c r="AQ93" s="16"/>
    </row>
    <row r="94" spans="1:43" s="4" customFormat="1" ht="32.25" hidden="1" customHeight="1">
      <c r="A94" s="278">
        <f t="shared" si="7"/>
        <v>47</v>
      </c>
      <c r="B94" s="246">
        <v>741200</v>
      </c>
      <c r="C94" s="279" t="s">
        <v>1341</v>
      </c>
      <c r="D94" s="262"/>
      <c r="E94" s="256"/>
      <c r="F94" s="262"/>
      <c r="G94" s="256"/>
      <c r="H94" s="268"/>
      <c r="I94" s="269"/>
      <c r="J94" s="262"/>
      <c r="K94" s="256"/>
      <c r="L94" s="262"/>
      <c r="M94" s="256"/>
      <c r="N94" s="336">
        <f t="shared" si="20"/>
        <v>0</v>
      </c>
      <c r="O94" s="320">
        <f t="shared" si="20"/>
        <v>0</v>
      </c>
      <c r="P94" s="3"/>
      <c r="Q94" s="3"/>
      <c r="R94" s="3"/>
      <c r="S94" s="3"/>
      <c r="T94" s="3"/>
      <c r="U94" s="112"/>
      <c r="V94" s="112"/>
      <c r="W94" s="112"/>
      <c r="X94" s="112"/>
      <c r="Y94" s="236">
        <f t="shared" si="9"/>
        <v>0</v>
      </c>
      <c r="Z94" s="342"/>
      <c r="AA94" s="342"/>
      <c r="AB94" s="342"/>
      <c r="AC94" s="342"/>
      <c r="AD94" s="342"/>
      <c r="AE94" s="342"/>
      <c r="AF94" s="342"/>
      <c r="AG94" s="342"/>
      <c r="AH94" s="342"/>
      <c r="AI94" s="16"/>
      <c r="AJ94" s="16"/>
      <c r="AK94" s="16"/>
      <c r="AL94" s="16"/>
      <c r="AM94" s="16"/>
      <c r="AN94" s="16"/>
      <c r="AO94" s="16"/>
      <c r="AP94" s="16"/>
      <c r="AQ94" s="16"/>
    </row>
    <row r="95" spans="1:43" s="4" customFormat="1" ht="32.25" hidden="1" customHeight="1">
      <c r="A95" s="278">
        <f t="shared" si="7"/>
        <v>48</v>
      </c>
      <c r="B95" s="246">
        <v>741300</v>
      </c>
      <c r="C95" s="279" t="s">
        <v>1342</v>
      </c>
      <c r="D95" s="262"/>
      <c r="E95" s="256"/>
      <c r="F95" s="262"/>
      <c r="G95" s="256"/>
      <c r="H95" s="268"/>
      <c r="I95" s="269"/>
      <c r="J95" s="262"/>
      <c r="K95" s="256"/>
      <c r="L95" s="262"/>
      <c r="M95" s="256"/>
      <c r="N95" s="336">
        <f t="shared" si="20"/>
        <v>0</v>
      </c>
      <c r="O95" s="320">
        <f t="shared" si="20"/>
        <v>0</v>
      </c>
      <c r="P95" s="3"/>
      <c r="Q95" s="3"/>
      <c r="R95" s="3"/>
      <c r="S95" s="3"/>
      <c r="T95" s="3"/>
      <c r="U95" s="112"/>
      <c r="V95" s="112"/>
      <c r="W95" s="112"/>
      <c r="X95" s="112"/>
      <c r="Y95" s="236">
        <f t="shared" si="9"/>
        <v>0</v>
      </c>
      <c r="Z95" s="342"/>
      <c r="AA95" s="342"/>
      <c r="AB95" s="342"/>
      <c r="AC95" s="342"/>
      <c r="AD95" s="342"/>
      <c r="AE95" s="342"/>
      <c r="AF95" s="342"/>
      <c r="AG95" s="342"/>
      <c r="AH95" s="342"/>
      <c r="AI95" s="16"/>
      <c r="AJ95" s="16"/>
      <c r="AK95" s="16"/>
      <c r="AL95" s="16"/>
      <c r="AM95" s="16"/>
      <c r="AN95" s="16"/>
      <c r="AO95" s="16"/>
      <c r="AP95" s="16"/>
      <c r="AQ95" s="16"/>
    </row>
    <row r="96" spans="1:43" s="4" customFormat="1" ht="32.25" customHeight="1">
      <c r="A96" s="278">
        <f t="shared" si="7"/>
        <v>49</v>
      </c>
      <c r="B96" s="246">
        <v>741400</v>
      </c>
      <c r="C96" s="279" t="s">
        <v>1343</v>
      </c>
      <c r="D96" s="262"/>
      <c r="E96" s="256">
        <v>293</v>
      </c>
      <c r="F96" s="262"/>
      <c r="G96" s="256">
        <v>249</v>
      </c>
      <c r="H96" s="268"/>
      <c r="I96" s="269">
        <v>384</v>
      </c>
      <c r="J96" s="262"/>
      <c r="K96" s="256">
        <v>2</v>
      </c>
      <c r="L96" s="262"/>
      <c r="M96" s="256">
        <v>2</v>
      </c>
      <c r="N96" s="336">
        <f t="shared" si="20"/>
        <v>0</v>
      </c>
      <c r="O96" s="320">
        <f t="shared" si="20"/>
        <v>388</v>
      </c>
      <c r="P96" s="3"/>
      <c r="Q96" s="3"/>
      <c r="R96" s="3"/>
      <c r="S96" s="3"/>
      <c r="T96" s="3"/>
      <c r="U96" s="112"/>
      <c r="V96" s="112"/>
      <c r="W96" s="112"/>
      <c r="X96" s="112"/>
      <c r="Y96" s="236">
        <f t="shared" si="9"/>
        <v>1318</v>
      </c>
      <c r="Z96" s="342"/>
      <c r="AA96" s="342"/>
      <c r="AB96" s="342"/>
      <c r="AC96" s="342"/>
      <c r="AD96" s="342"/>
      <c r="AE96" s="342"/>
      <c r="AF96" s="342"/>
      <c r="AG96" s="342"/>
      <c r="AH96" s="342"/>
      <c r="AI96" s="16"/>
      <c r="AJ96" s="16"/>
      <c r="AK96" s="16"/>
      <c r="AL96" s="16"/>
      <c r="AM96" s="16"/>
      <c r="AN96" s="16"/>
      <c r="AO96" s="16"/>
      <c r="AP96" s="16"/>
      <c r="AQ96" s="16"/>
    </row>
    <row r="97" spans="1:43" s="4" customFormat="1" ht="32.25" hidden="1" customHeight="1">
      <c r="A97" s="278">
        <f t="shared" si="7"/>
        <v>50</v>
      </c>
      <c r="B97" s="246">
        <v>741500</v>
      </c>
      <c r="C97" s="279" t="s">
        <v>1344</v>
      </c>
      <c r="D97" s="262"/>
      <c r="E97" s="256"/>
      <c r="F97" s="262"/>
      <c r="G97" s="256"/>
      <c r="H97" s="268"/>
      <c r="I97" s="269"/>
      <c r="J97" s="262"/>
      <c r="K97" s="256"/>
      <c r="L97" s="262"/>
      <c r="M97" s="256"/>
      <c r="N97" s="336">
        <f t="shared" si="20"/>
        <v>0</v>
      </c>
      <c r="O97" s="320">
        <f t="shared" si="20"/>
        <v>0</v>
      </c>
      <c r="P97" s="3"/>
      <c r="Q97" s="3"/>
      <c r="R97" s="3"/>
      <c r="S97" s="3"/>
      <c r="T97" s="3"/>
      <c r="U97" s="112"/>
      <c r="V97" s="112"/>
      <c r="W97" s="112"/>
      <c r="X97" s="112"/>
      <c r="Y97" s="236">
        <f t="shared" si="9"/>
        <v>0</v>
      </c>
      <c r="Z97" s="342"/>
      <c r="AA97" s="342"/>
      <c r="AB97" s="342"/>
      <c r="AC97" s="342"/>
      <c r="AD97" s="342"/>
      <c r="AE97" s="342"/>
      <c r="AF97" s="342"/>
      <c r="AG97" s="342"/>
      <c r="AH97" s="342"/>
      <c r="AI97" s="16"/>
      <c r="AJ97" s="16"/>
      <c r="AK97" s="16"/>
      <c r="AL97" s="16"/>
      <c r="AM97" s="16"/>
      <c r="AN97" s="16"/>
      <c r="AO97" s="16"/>
      <c r="AP97" s="16"/>
      <c r="AQ97" s="16"/>
    </row>
    <row r="98" spans="1:43" s="4" customFormat="1" ht="32.25" hidden="1" customHeight="1">
      <c r="A98" s="278">
        <f t="shared" si="7"/>
        <v>51</v>
      </c>
      <c r="B98" s="246">
        <v>741600</v>
      </c>
      <c r="C98" s="279" t="s">
        <v>448</v>
      </c>
      <c r="D98" s="262"/>
      <c r="E98" s="256"/>
      <c r="F98" s="262"/>
      <c r="G98" s="256"/>
      <c r="H98" s="268"/>
      <c r="I98" s="269"/>
      <c r="J98" s="262"/>
      <c r="K98" s="256"/>
      <c r="L98" s="262"/>
      <c r="M98" s="256"/>
      <c r="N98" s="336">
        <f t="shared" si="20"/>
        <v>0</v>
      </c>
      <c r="O98" s="320">
        <f t="shared" si="20"/>
        <v>0</v>
      </c>
      <c r="P98" s="3"/>
      <c r="Q98" s="3"/>
      <c r="R98" s="3"/>
      <c r="S98" s="3"/>
      <c r="T98" s="3"/>
      <c r="U98" s="112"/>
      <c r="V98" s="112"/>
      <c r="W98" s="112"/>
      <c r="X98" s="112"/>
      <c r="Y98" s="236">
        <f t="shared" si="9"/>
        <v>0</v>
      </c>
      <c r="Z98" s="342"/>
      <c r="AA98" s="342"/>
      <c r="AB98" s="342"/>
      <c r="AC98" s="342"/>
      <c r="AD98" s="342"/>
      <c r="AE98" s="342"/>
      <c r="AF98" s="342"/>
      <c r="AG98" s="342"/>
      <c r="AH98" s="342"/>
      <c r="AI98" s="16"/>
      <c r="AJ98" s="16"/>
      <c r="AK98" s="16"/>
      <c r="AL98" s="16"/>
      <c r="AM98" s="16"/>
      <c r="AN98" s="16"/>
      <c r="AO98" s="16"/>
      <c r="AP98" s="16"/>
      <c r="AQ98" s="16"/>
    </row>
    <row r="99" spans="1:43" s="4" customFormat="1" ht="32.25" customHeight="1">
      <c r="A99" s="276">
        <f t="shared" si="7"/>
        <v>52</v>
      </c>
      <c r="B99" s="245">
        <v>742000</v>
      </c>
      <c r="C99" s="282" t="s">
        <v>83</v>
      </c>
      <c r="D99" s="254">
        <f t="shared" ref="D99:M99" si="23">SUM(D100:D103)</f>
        <v>0</v>
      </c>
      <c r="E99" s="253">
        <f t="shared" si="23"/>
        <v>826</v>
      </c>
      <c r="F99" s="254">
        <f t="shared" si="23"/>
        <v>0</v>
      </c>
      <c r="G99" s="253">
        <f t="shared" si="23"/>
        <v>959</v>
      </c>
      <c r="H99" s="252">
        <f t="shared" si="23"/>
        <v>0</v>
      </c>
      <c r="I99" s="253">
        <f t="shared" si="23"/>
        <v>4732</v>
      </c>
      <c r="J99" s="254">
        <f t="shared" si="23"/>
        <v>0</v>
      </c>
      <c r="K99" s="253">
        <f t="shared" si="23"/>
        <v>4732</v>
      </c>
      <c r="L99" s="254">
        <f t="shared" si="23"/>
        <v>0</v>
      </c>
      <c r="M99" s="253">
        <f t="shared" si="23"/>
        <v>4732</v>
      </c>
      <c r="N99" s="254">
        <f t="shared" si="20"/>
        <v>0</v>
      </c>
      <c r="O99" s="253">
        <f t="shared" si="20"/>
        <v>14196</v>
      </c>
      <c r="P99" s="3"/>
      <c r="Q99" s="3"/>
      <c r="R99" s="3"/>
      <c r="S99" s="3"/>
      <c r="T99" s="3"/>
      <c r="U99" s="112"/>
      <c r="V99" s="112"/>
      <c r="W99" s="112"/>
      <c r="X99" s="112"/>
      <c r="Y99" s="236">
        <f t="shared" si="9"/>
        <v>30177</v>
      </c>
      <c r="Z99" s="342"/>
      <c r="AA99" s="342"/>
      <c r="AB99" s="342"/>
      <c r="AC99" s="342"/>
      <c r="AD99" s="342"/>
      <c r="AE99" s="342"/>
      <c r="AF99" s="342"/>
      <c r="AG99" s="342"/>
      <c r="AH99" s="342"/>
      <c r="AI99" s="16"/>
      <c r="AJ99" s="16"/>
      <c r="AK99" s="16"/>
      <c r="AL99" s="16"/>
      <c r="AM99" s="16"/>
      <c r="AN99" s="16"/>
      <c r="AO99" s="16"/>
      <c r="AP99" s="16"/>
      <c r="AQ99" s="16"/>
    </row>
    <row r="100" spans="1:43" s="4" customFormat="1" ht="38.25" hidden="1">
      <c r="A100" s="278">
        <f t="shared" si="7"/>
        <v>53</v>
      </c>
      <c r="B100" s="246">
        <v>742100</v>
      </c>
      <c r="C100" s="279" t="s">
        <v>797</v>
      </c>
      <c r="D100" s="262"/>
      <c r="E100" s="256"/>
      <c r="F100" s="262"/>
      <c r="G100" s="256"/>
      <c r="H100" s="268"/>
      <c r="I100" s="269"/>
      <c r="J100" s="262"/>
      <c r="K100" s="256"/>
      <c r="L100" s="262"/>
      <c r="M100" s="256"/>
      <c r="N100" s="336">
        <f t="shared" si="20"/>
        <v>0</v>
      </c>
      <c r="O100" s="320">
        <f t="shared" si="20"/>
        <v>0</v>
      </c>
      <c r="P100" s="3"/>
      <c r="Q100" s="3"/>
      <c r="R100" s="3"/>
      <c r="S100" s="3"/>
      <c r="T100" s="3"/>
      <c r="U100" s="112"/>
      <c r="V100" s="112"/>
      <c r="W100" s="112"/>
      <c r="X100" s="112"/>
      <c r="Y100" s="236">
        <f t="shared" si="9"/>
        <v>0</v>
      </c>
      <c r="Z100" s="342"/>
      <c r="AA100" s="342"/>
      <c r="AB100" s="342"/>
      <c r="AC100" s="342"/>
      <c r="AD100" s="342"/>
      <c r="AE100" s="342"/>
      <c r="AF100" s="342"/>
      <c r="AG100" s="342"/>
      <c r="AH100" s="342"/>
      <c r="AI100" s="16"/>
      <c r="AJ100" s="16"/>
      <c r="AK100" s="16"/>
      <c r="AL100" s="16"/>
      <c r="AM100" s="16"/>
      <c r="AN100" s="16"/>
      <c r="AO100" s="16"/>
      <c r="AP100" s="16"/>
      <c r="AQ100" s="16"/>
    </row>
    <row r="101" spans="1:43" s="4" customFormat="1" ht="32.25" hidden="1" customHeight="1">
      <c r="A101" s="278">
        <f t="shared" si="7"/>
        <v>54</v>
      </c>
      <c r="B101" s="246">
        <v>742200</v>
      </c>
      <c r="C101" s="279" t="s">
        <v>916</v>
      </c>
      <c r="D101" s="262"/>
      <c r="E101" s="256"/>
      <c r="F101" s="262"/>
      <c r="G101" s="256"/>
      <c r="H101" s="268"/>
      <c r="I101" s="269"/>
      <c r="J101" s="262"/>
      <c r="K101" s="256"/>
      <c r="L101" s="262"/>
      <c r="M101" s="256"/>
      <c r="N101" s="336">
        <f t="shared" si="20"/>
        <v>0</v>
      </c>
      <c r="O101" s="320">
        <f t="shared" si="20"/>
        <v>0</v>
      </c>
      <c r="P101" s="3"/>
      <c r="Q101" s="3"/>
      <c r="R101" s="3"/>
      <c r="S101" s="3"/>
      <c r="T101" s="3"/>
      <c r="U101" s="112"/>
      <c r="V101" s="112"/>
      <c r="W101" s="112"/>
      <c r="X101" s="112"/>
      <c r="Y101" s="236">
        <f t="shared" si="9"/>
        <v>0</v>
      </c>
      <c r="Z101" s="342"/>
      <c r="AA101" s="342"/>
      <c r="AB101" s="342"/>
      <c r="AC101" s="342"/>
      <c r="AD101" s="342"/>
      <c r="AE101" s="342"/>
      <c r="AF101" s="342"/>
      <c r="AG101" s="342"/>
      <c r="AH101" s="342"/>
      <c r="AI101" s="16"/>
      <c r="AJ101" s="16"/>
      <c r="AK101" s="16"/>
      <c r="AL101" s="16"/>
      <c r="AM101" s="16"/>
      <c r="AN101" s="16"/>
      <c r="AO101" s="16"/>
      <c r="AP101" s="16"/>
      <c r="AQ101" s="16"/>
    </row>
    <row r="102" spans="1:43" s="4" customFormat="1" ht="38.25">
      <c r="A102" s="278">
        <f t="shared" si="7"/>
        <v>55</v>
      </c>
      <c r="B102" s="246">
        <v>742300</v>
      </c>
      <c r="C102" s="279" t="s">
        <v>917</v>
      </c>
      <c r="D102" s="262"/>
      <c r="E102" s="256">
        <v>826</v>
      </c>
      <c r="F102" s="262"/>
      <c r="G102" s="256">
        <v>959</v>
      </c>
      <c r="H102" s="268"/>
      <c r="I102" s="269">
        <v>4732</v>
      </c>
      <c r="J102" s="262"/>
      <c r="K102" s="256">
        <v>4732</v>
      </c>
      <c r="L102" s="262"/>
      <c r="M102" s="256">
        <v>4732</v>
      </c>
      <c r="N102" s="336">
        <f t="shared" si="20"/>
        <v>0</v>
      </c>
      <c r="O102" s="320">
        <f t="shared" si="20"/>
        <v>14196</v>
      </c>
      <c r="P102" s="3"/>
      <c r="Q102" s="3"/>
      <c r="R102" s="3"/>
      <c r="S102" s="3"/>
      <c r="T102" s="3"/>
      <c r="U102" s="112"/>
      <c r="V102" s="112"/>
      <c r="W102" s="112"/>
      <c r="X102" s="112"/>
      <c r="Y102" s="236">
        <f t="shared" si="9"/>
        <v>30177</v>
      </c>
      <c r="Z102" s="342"/>
      <c r="AA102" s="342"/>
      <c r="AB102" s="342"/>
      <c r="AC102" s="342"/>
      <c r="AD102" s="342"/>
      <c r="AE102" s="342"/>
      <c r="AF102" s="342"/>
      <c r="AG102" s="342"/>
      <c r="AH102" s="342"/>
      <c r="AI102" s="16"/>
      <c r="AJ102" s="16"/>
      <c r="AK102" s="16"/>
      <c r="AL102" s="16"/>
      <c r="AM102" s="16"/>
      <c r="AN102" s="16"/>
      <c r="AO102" s="16"/>
      <c r="AP102" s="16"/>
      <c r="AQ102" s="16"/>
    </row>
    <row r="103" spans="1:43" s="4" customFormat="1" ht="32.25" hidden="1" customHeight="1">
      <c r="A103" s="278">
        <f t="shared" si="7"/>
        <v>56</v>
      </c>
      <c r="B103" s="246">
        <v>742400</v>
      </c>
      <c r="C103" s="279" t="s">
        <v>206</v>
      </c>
      <c r="D103" s="262"/>
      <c r="E103" s="256"/>
      <c r="F103" s="262"/>
      <c r="G103" s="256"/>
      <c r="H103" s="268"/>
      <c r="I103" s="269"/>
      <c r="J103" s="262"/>
      <c r="K103" s="256"/>
      <c r="L103" s="262"/>
      <c r="M103" s="256"/>
      <c r="N103" s="336">
        <f t="shared" si="20"/>
        <v>0</v>
      </c>
      <c r="O103" s="320">
        <f t="shared" si="20"/>
        <v>0</v>
      </c>
      <c r="P103" s="3"/>
      <c r="Q103" s="3"/>
      <c r="R103" s="3"/>
      <c r="S103" s="3"/>
      <c r="T103" s="3"/>
      <c r="U103" s="112"/>
      <c r="V103" s="112"/>
      <c r="W103" s="112"/>
      <c r="X103" s="112"/>
      <c r="Y103" s="236">
        <f t="shared" si="9"/>
        <v>0</v>
      </c>
      <c r="Z103" s="342"/>
      <c r="AA103" s="342"/>
      <c r="AB103" s="342"/>
      <c r="AC103" s="342"/>
      <c r="AD103" s="342"/>
      <c r="AE103" s="342"/>
      <c r="AF103" s="342"/>
      <c r="AG103" s="342"/>
      <c r="AH103" s="342"/>
      <c r="AI103" s="16"/>
      <c r="AJ103" s="16"/>
      <c r="AK103" s="16"/>
      <c r="AL103" s="16"/>
      <c r="AM103" s="16"/>
      <c r="AN103" s="16"/>
      <c r="AO103" s="16"/>
      <c r="AP103" s="16"/>
      <c r="AQ103" s="16"/>
    </row>
    <row r="104" spans="1:43" s="4" customFormat="1" ht="32.25" hidden="1" customHeight="1">
      <c r="A104" s="276">
        <f t="shared" si="7"/>
        <v>57</v>
      </c>
      <c r="B104" s="245">
        <v>743000</v>
      </c>
      <c r="C104" s="282" t="s">
        <v>84</v>
      </c>
      <c r="D104" s="254">
        <f t="shared" ref="D104:M104" si="24">SUM(D105:D110)</f>
        <v>0</v>
      </c>
      <c r="E104" s="253">
        <f t="shared" si="24"/>
        <v>0</v>
      </c>
      <c r="F104" s="254">
        <f t="shared" si="24"/>
        <v>0</v>
      </c>
      <c r="G104" s="253">
        <f t="shared" si="24"/>
        <v>0</v>
      </c>
      <c r="H104" s="252">
        <f t="shared" si="24"/>
        <v>0</v>
      </c>
      <c r="I104" s="253">
        <f t="shared" si="24"/>
        <v>0</v>
      </c>
      <c r="J104" s="254">
        <f t="shared" si="24"/>
        <v>0</v>
      </c>
      <c r="K104" s="253">
        <f t="shared" si="24"/>
        <v>0</v>
      </c>
      <c r="L104" s="254">
        <f t="shared" si="24"/>
        <v>0</v>
      </c>
      <c r="M104" s="253">
        <f t="shared" si="24"/>
        <v>0</v>
      </c>
      <c r="N104" s="254">
        <f t="shared" si="20"/>
        <v>0</v>
      </c>
      <c r="O104" s="253">
        <f t="shared" si="20"/>
        <v>0</v>
      </c>
      <c r="P104" s="3"/>
      <c r="Q104" s="3"/>
      <c r="R104" s="3"/>
      <c r="S104" s="3"/>
      <c r="T104" s="3"/>
      <c r="U104" s="112"/>
      <c r="V104" s="112"/>
      <c r="W104" s="112"/>
      <c r="X104" s="112"/>
      <c r="Y104" s="236">
        <f t="shared" si="9"/>
        <v>0</v>
      </c>
      <c r="Z104" s="342"/>
      <c r="AA104" s="342"/>
      <c r="AB104" s="342"/>
      <c r="AC104" s="342"/>
      <c r="AD104" s="342"/>
      <c r="AE104" s="342"/>
      <c r="AF104" s="342"/>
      <c r="AG104" s="342"/>
      <c r="AH104" s="342"/>
      <c r="AI104" s="16"/>
      <c r="AJ104" s="16"/>
      <c r="AK104" s="16"/>
      <c r="AL104" s="16"/>
      <c r="AM104" s="16"/>
      <c r="AN104" s="16"/>
      <c r="AO104" s="16"/>
      <c r="AP104" s="16"/>
      <c r="AQ104" s="16"/>
    </row>
    <row r="105" spans="1:43" s="4" customFormat="1" ht="32.25" hidden="1" customHeight="1">
      <c r="A105" s="278">
        <f t="shared" si="7"/>
        <v>58</v>
      </c>
      <c r="B105" s="246">
        <v>743100</v>
      </c>
      <c r="C105" s="279" t="s">
        <v>207</v>
      </c>
      <c r="D105" s="262"/>
      <c r="E105" s="256"/>
      <c r="F105" s="262"/>
      <c r="G105" s="256"/>
      <c r="H105" s="268"/>
      <c r="I105" s="269"/>
      <c r="J105" s="262"/>
      <c r="K105" s="256"/>
      <c r="L105" s="262"/>
      <c r="M105" s="256"/>
      <c r="N105" s="336">
        <f t="shared" si="20"/>
        <v>0</v>
      </c>
      <c r="O105" s="320">
        <f t="shared" si="20"/>
        <v>0</v>
      </c>
      <c r="P105" s="3"/>
      <c r="Q105" s="3"/>
      <c r="R105" s="3"/>
      <c r="S105" s="3"/>
      <c r="T105" s="3"/>
      <c r="U105" s="112"/>
      <c r="V105" s="112"/>
      <c r="W105" s="112"/>
      <c r="X105" s="112"/>
      <c r="Y105" s="236">
        <f t="shared" si="9"/>
        <v>0</v>
      </c>
      <c r="Z105" s="342"/>
      <c r="AA105" s="342"/>
      <c r="AB105" s="342"/>
      <c r="AC105" s="342"/>
      <c r="AD105" s="342"/>
      <c r="AE105" s="342"/>
      <c r="AF105" s="342"/>
      <c r="AG105" s="342"/>
      <c r="AH105" s="342"/>
      <c r="AI105" s="16"/>
      <c r="AJ105" s="16"/>
      <c r="AK105" s="16"/>
      <c r="AL105" s="16"/>
      <c r="AM105" s="16"/>
      <c r="AN105" s="16"/>
      <c r="AO105" s="16"/>
      <c r="AP105" s="16"/>
      <c r="AQ105" s="16"/>
    </row>
    <row r="106" spans="1:43" s="4" customFormat="1" ht="32.25" hidden="1" customHeight="1">
      <c r="A106" s="278">
        <f t="shared" si="7"/>
        <v>59</v>
      </c>
      <c r="B106" s="246">
        <v>743200</v>
      </c>
      <c r="C106" s="279" t="s">
        <v>208</v>
      </c>
      <c r="D106" s="262"/>
      <c r="E106" s="256"/>
      <c r="F106" s="262"/>
      <c r="G106" s="256"/>
      <c r="H106" s="268"/>
      <c r="I106" s="269"/>
      <c r="J106" s="262"/>
      <c r="K106" s="256"/>
      <c r="L106" s="262"/>
      <c r="M106" s="256"/>
      <c r="N106" s="336">
        <f t="shared" si="20"/>
        <v>0</v>
      </c>
      <c r="O106" s="320">
        <f t="shared" si="20"/>
        <v>0</v>
      </c>
      <c r="P106" s="3"/>
      <c r="Q106" s="3"/>
      <c r="R106" s="3"/>
      <c r="S106" s="3"/>
      <c r="T106" s="3"/>
      <c r="U106" s="112"/>
      <c r="V106" s="112"/>
      <c r="W106" s="112"/>
      <c r="X106" s="112"/>
      <c r="Y106" s="236">
        <f t="shared" si="9"/>
        <v>0</v>
      </c>
      <c r="Z106" s="342"/>
      <c r="AA106" s="342"/>
      <c r="AB106" s="342"/>
      <c r="AC106" s="342"/>
      <c r="AD106" s="342"/>
      <c r="AE106" s="342"/>
      <c r="AF106" s="342"/>
      <c r="AG106" s="342"/>
      <c r="AH106" s="342"/>
      <c r="AI106" s="16"/>
      <c r="AJ106" s="16"/>
      <c r="AK106" s="16"/>
      <c r="AL106" s="16"/>
      <c r="AM106" s="16"/>
      <c r="AN106" s="16"/>
      <c r="AO106" s="16"/>
      <c r="AP106" s="16"/>
      <c r="AQ106" s="16"/>
    </row>
    <row r="107" spans="1:43" s="4" customFormat="1" ht="32.25" hidden="1" customHeight="1">
      <c r="A107" s="278">
        <f t="shared" si="7"/>
        <v>60</v>
      </c>
      <c r="B107" s="246">
        <v>743300</v>
      </c>
      <c r="C107" s="279" t="s">
        <v>212</v>
      </c>
      <c r="D107" s="262"/>
      <c r="E107" s="256"/>
      <c r="F107" s="262"/>
      <c r="G107" s="256"/>
      <c r="H107" s="268"/>
      <c r="I107" s="269"/>
      <c r="J107" s="262"/>
      <c r="K107" s="256"/>
      <c r="L107" s="262"/>
      <c r="M107" s="256"/>
      <c r="N107" s="336">
        <f t="shared" si="20"/>
        <v>0</v>
      </c>
      <c r="O107" s="320">
        <f t="shared" si="20"/>
        <v>0</v>
      </c>
      <c r="P107" s="3"/>
      <c r="Q107" s="3"/>
      <c r="R107" s="3"/>
      <c r="S107" s="3"/>
      <c r="T107" s="3"/>
      <c r="U107" s="112"/>
      <c r="V107" s="112"/>
      <c r="W107" s="112"/>
      <c r="X107" s="112"/>
      <c r="Y107" s="236">
        <f t="shared" si="9"/>
        <v>0</v>
      </c>
      <c r="Z107" s="342"/>
      <c r="AA107" s="342"/>
      <c r="AB107" s="342"/>
      <c r="AC107" s="342"/>
      <c r="AD107" s="342"/>
      <c r="AE107" s="342"/>
      <c r="AF107" s="342"/>
      <c r="AG107" s="342"/>
      <c r="AH107" s="342"/>
      <c r="AI107" s="16"/>
      <c r="AJ107" s="16"/>
      <c r="AK107" s="16"/>
      <c r="AL107" s="16"/>
      <c r="AM107" s="16"/>
      <c r="AN107" s="16"/>
      <c r="AO107" s="16"/>
      <c r="AP107" s="16"/>
      <c r="AQ107" s="16"/>
    </row>
    <row r="108" spans="1:43" s="4" customFormat="1" ht="32.25" hidden="1" customHeight="1">
      <c r="A108" s="278">
        <f t="shared" si="7"/>
        <v>61</v>
      </c>
      <c r="B108" s="246">
        <v>743400</v>
      </c>
      <c r="C108" s="279" t="s">
        <v>1080</v>
      </c>
      <c r="D108" s="262"/>
      <c r="E108" s="256"/>
      <c r="F108" s="262"/>
      <c r="G108" s="256"/>
      <c r="H108" s="268"/>
      <c r="I108" s="269"/>
      <c r="J108" s="262"/>
      <c r="K108" s="256"/>
      <c r="L108" s="262"/>
      <c r="M108" s="256"/>
      <c r="N108" s="336">
        <f t="shared" si="20"/>
        <v>0</v>
      </c>
      <c r="O108" s="320">
        <f t="shared" si="20"/>
        <v>0</v>
      </c>
      <c r="P108" s="3"/>
      <c r="Q108" s="3"/>
      <c r="R108" s="3"/>
      <c r="S108" s="3"/>
      <c r="T108" s="3"/>
      <c r="U108" s="112"/>
      <c r="V108" s="112"/>
      <c r="W108" s="112"/>
      <c r="X108" s="112"/>
      <c r="Y108" s="236">
        <f t="shared" si="9"/>
        <v>0</v>
      </c>
      <c r="Z108" s="342"/>
      <c r="AA108" s="342"/>
      <c r="AB108" s="342"/>
      <c r="AC108" s="342"/>
      <c r="AD108" s="342"/>
      <c r="AE108" s="342"/>
      <c r="AF108" s="342"/>
      <c r="AG108" s="342"/>
      <c r="AH108" s="342"/>
      <c r="AI108" s="16"/>
      <c r="AJ108" s="16"/>
      <c r="AK108" s="16"/>
      <c r="AL108" s="16"/>
      <c r="AM108" s="16"/>
      <c r="AN108" s="16"/>
      <c r="AO108" s="16"/>
      <c r="AP108" s="16"/>
      <c r="AQ108" s="16"/>
    </row>
    <row r="109" spans="1:43" s="4" customFormat="1" ht="32.25" hidden="1" customHeight="1">
      <c r="A109" s="278">
        <f t="shared" si="7"/>
        <v>62</v>
      </c>
      <c r="B109" s="246">
        <v>743500</v>
      </c>
      <c r="C109" s="279" t="s">
        <v>1081</v>
      </c>
      <c r="D109" s="262"/>
      <c r="E109" s="256"/>
      <c r="F109" s="262"/>
      <c r="G109" s="256"/>
      <c r="H109" s="268"/>
      <c r="I109" s="269"/>
      <c r="J109" s="262"/>
      <c r="K109" s="256"/>
      <c r="L109" s="262"/>
      <c r="M109" s="256"/>
      <c r="N109" s="336">
        <f t="shared" si="20"/>
        <v>0</v>
      </c>
      <c r="O109" s="320">
        <f t="shared" si="20"/>
        <v>0</v>
      </c>
      <c r="P109" s="3"/>
      <c r="Q109" s="3"/>
      <c r="R109" s="3"/>
      <c r="S109" s="3"/>
      <c r="T109" s="3"/>
      <c r="U109" s="112"/>
      <c r="V109" s="112"/>
      <c r="W109" s="112"/>
      <c r="X109" s="112"/>
      <c r="Y109" s="236">
        <f t="shared" si="9"/>
        <v>0</v>
      </c>
      <c r="Z109" s="342"/>
      <c r="AA109" s="342"/>
      <c r="AB109" s="342"/>
      <c r="AC109" s="342"/>
      <c r="AD109" s="342"/>
      <c r="AE109" s="342"/>
      <c r="AF109" s="342"/>
      <c r="AG109" s="342"/>
      <c r="AH109" s="342"/>
      <c r="AI109" s="16"/>
      <c r="AJ109" s="16"/>
      <c r="AK109" s="16"/>
      <c r="AL109" s="16"/>
      <c r="AM109" s="16"/>
      <c r="AN109" s="16"/>
      <c r="AO109" s="16"/>
      <c r="AP109" s="16"/>
      <c r="AQ109" s="16"/>
    </row>
    <row r="110" spans="1:43" s="4" customFormat="1" ht="38.25" hidden="1">
      <c r="A110" s="278">
        <f t="shared" si="7"/>
        <v>63</v>
      </c>
      <c r="B110" s="246">
        <v>743900</v>
      </c>
      <c r="C110" s="279" t="s">
        <v>213</v>
      </c>
      <c r="D110" s="262"/>
      <c r="E110" s="256"/>
      <c r="F110" s="262"/>
      <c r="G110" s="256"/>
      <c r="H110" s="268"/>
      <c r="I110" s="269"/>
      <c r="J110" s="262"/>
      <c r="K110" s="256"/>
      <c r="L110" s="262"/>
      <c r="M110" s="256"/>
      <c r="N110" s="336">
        <f t="shared" si="20"/>
        <v>0</v>
      </c>
      <c r="O110" s="320">
        <f t="shared" si="20"/>
        <v>0</v>
      </c>
      <c r="P110" s="3"/>
      <c r="Q110" s="3"/>
      <c r="R110" s="3"/>
      <c r="S110" s="3"/>
      <c r="T110" s="3"/>
      <c r="U110" s="112"/>
      <c r="V110" s="112"/>
      <c r="W110" s="112"/>
      <c r="X110" s="112"/>
      <c r="Y110" s="236">
        <f t="shared" si="9"/>
        <v>0</v>
      </c>
      <c r="Z110" s="342"/>
      <c r="AA110" s="342"/>
      <c r="AB110" s="342"/>
      <c r="AC110" s="342"/>
      <c r="AD110" s="342"/>
      <c r="AE110" s="342"/>
      <c r="AF110" s="342"/>
      <c r="AG110" s="342"/>
      <c r="AH110" s="342"/>
      <c r="AI110" s="16"/>
      <c r="AJ110" s="16"/>
      <c r="AK110" s="16"/>
      <c r="AL110" s="16"/>
      <c r="AM110" s="16"/>
      <c r="AN110" s="16"/>
      <c r="AO110" s="16"/>
      <c r="AP110" s="16"/>
      <c r="AQ110" s="16"/>
    </row>
    <row r="111" spans="1:43" s="4" customFormat="1" ht="38.25">
      <c r="A111" s="276">
        <f t="shared" si="7"/>
        <v>64</v>
      </c>
      <c r="B111" s="245">
        <v>744000</v>
      </c>
      <c r="C111" s="277" t="s">
        <v>89</v>
      </c>
      <c r="D111" s="254">
        <f t="shared" ref="D111:M111" si="25">SUM(D112:D113)</f>
        <v>0</v>
      </c>
      <c r="E111" s="253">
        <f t="shared" si="25"/>
        <v>59</v>
      </c>
      <c r="F111" s="254">
        <f t="shared" si="25"/>
        <v>0</v>
      </c>
      <c r="G111" s="253">
        <f t="shared" si="25"/>
        <v>638</v>
      </c>
      <c r="H111" s="252">
        <f t="shared" si="25"/>
        <v>0</v>
      </c>
      <c r="I111" s="253">
        <f t="shared" si="25"/>
        <v>16</v>
      </c>
      <c r="J111" s="254">
        <f t="shared" si="25"/>
        <v>0</v>
      </c>
      <c r="K111" s="253">
        <f t="shared" si="25"/>
        <v>3</v>
      </c>
      <c r="L111" s="254">
        <f t="shared" si="25"/>
        <v>0</v>
      </c>
      <c r="M111" s="253">
        <f t="shared" si="25"/>
        <v>3</v>
      </c>
      <c r="N111" s="254">
        <f t="shared" si="20"/>
        <v>0</v>
      </c>
      <c r="O111" s="253">
        <f t="shared" si="20"/>
        <v>22</v>
      </c>
      <c r="P111" s="3"/>
      <c r="Q111" s="3"/>
      <c r="R111" s="3"/>
      <c r="S111" s="3"/>
      <c r="T111" s="3"/>
      <c r="U111" s="112"/>
      <c r="V111" s="112"/>
      <c r="W111" s="112"/>
      <c r="X111" s="112"/>
      <c r="Y111" s="236">
        <f t="shared" si="9"/>
        <v>741</v>
      </c>
      <c r="Z111" s="342"/>
      <c r="AA111" s="342"/>
      <c r="AB111" s="342"/>
      <c r="AC111" s="342"/>
      <c r="AD111" s="342"/>
      <c r="AE111" s="342"/>
      <c r="AF111" s="342"/>
      <c r="AG111" s="342"/>
      <c r="AH111" s="342"/>
      <c r="AI111" s="16"/>
      <c r="AJ111" s="16"/>
      <c r="AK111" s="16"/>
      <c r="AL111" s="16"/>
      <c r="AM111" s="16"/>
      <c r="AN111" s="16"/>
      <c r="AO111" s="16"/>
      <c r="AP111" s="16"/>
      <c r="AQ111" s="16"/>
    </row>
    <row r="112" spans="1:43" s="4" customFormat="1" ht="32.25" customHeight="1">
      <c r="A112" s="278">
        <f t="shared" si="7"/>
        <v>65</v>
      </c>
      <c r="B112" s="246">
        <v>744100</v>
      </c>
      <c r="C112" s="279" t="s">
        <v>214</v>
      </c>
      <c r="D112" s="262"/>
      <c r="E112" s="256">
        <v>59</v>
      </c>
      <c r="F112" s="262"/>
      <c r="G112" s="256">
        <v>237</v>
      </c>
      <c r="H112" s="268"/>
      <c r="I112" s="269">
        <v>11</v>
      </c>
      <c r="J112" s="262"/>
      <c r="K112" s="256">
        <v>3</v>
      </c>
      <c r="L112" s="262"/>
      <c r="M112" s="256">
        <v>3</v>
      </c>
      <c r="N112" s="336">
        <f t="shared" si="20"/>
        <v>0</v>
      </c>
      <c r="O112" s="320">
        <f t="shared" si="20"/>
        <v>17</v>
      </c>
      <c r="P112" s="3"/>
      <c r="Q112" s="3"/>
      <c r="R112" s="3"/>
      <c r="S112" s="3"/>
      <c r="T112" s="3"/>
      <c r="U112" s="112"/>
      <c r="V112" s="112"/>
      <c r="W112" s="112"/>
      <c r="X112" s="112"/>
      <c r="Y112" s="236">
        <f t="shared" si="9"/>
        <v>330</v>
      </c>
      <c r="Z112" s="342"/>
      <c r="AA112" s="342"/>
      <c r="AB112" s="342"/>
      <c r="AC112" s="342"/>
      <c r="AD112" s="342"/>
      <c r="AE112" s="342"/>
      <c r="AF112" s="342"/>
      <c r="AG112" s="342"/>
      <c r="AH112" s="342"/>
      <c r="AI112" s="16"/>
      <c r="AJ112" s="16"/>
      <c r="AK112" s="16"/>
      <c r="AL112" s="16"/>
      <c r="AM112" s="16"/>
      <c r="AN112" s="16"/>
      <c r="AO112" s="16"/>
      <c r="AP112" s="16"/>
      <c r="AQ112" s="16"/>
    </row>
    <row r="113" spans="1:43" s="4" customFormat="1" ht="32.25" customHeight="1">
      <c r="A113" s="278">
        <f t="shared" si="7"/>
        <v>66</v>
      </c>
      <c r="B113" s="246">
        <v>744200</v>
      </c>
      <c r="C113" s="279" t="s">
        <v>215</v>
      </c>
      <c r="D113" s="262"/>
      <c r="E113" s="256"/>
      <c r="F113" s="262"/>
      <c r="G113" s="256">
        <v>401</v>
      </c>
      <c r="H113" s="268"/>
      <c r="I113" s="269">
        <v>5</v>
      </c>
      <c r="J113" s="262"/>
      <c r="K113" s="256"/>
      <c r="L113" s="262"/>
      <c r="M113" s="256"/>
      <c r="N113" s="336">
        <f t="shared" si="20"/>
        <v>0</v>
      </c>
      <c r="O113" s="320">
        <f t="shared" si="20"/>
        <v>5</v>
      </c>
      <c r="P113" s="3"/>
      <c r="Q113" s="3"/>
      <c r="R113" s="3"/>
      <c r="S113" s="3"/>
      <c r="T113" s="3"/>
      <c r="U113" s="112"/>
      <c r="V113" s="112"/>
      <c r="W113" s="112"/>
      <c r="X113" s="112"/>
      <c r="Y113" s="236">
        <f t="shared" si="9"/>
        <v>411</v>
      </c>
      <c r="Z113" s="342"/>
      <c r="AA113" s="342"/>
      <c r="AB113" s="342"/>
      <c r="AC113" s="342"/>
      <c r="AD113" s="342"/>
      <c r="AE113" s="342"/>
      <c r="AF113" s="342"/>
      <c r="AG113" s="342"/>
      <c r="AH113" s="342"/>
      <c r="AI113" s="16"/>
      <c r="AJ113" s="16"/>
      <c r="AK113" s="16"/>
      <c r="AL113" s="16"/>
      <c r="AM113" s="16"/>
      <c r="AN113" s="16"/>
      <c r="AO113" s="16"/>
      <c r="AP113" s="16"/>
      <c r="AQ113" s="16"/>
    </row>
    <row r="114" spans="1:43" s="4" customFormat="1" ht="32.25" customHeight="1">
      <c r="A114" s="276">
        <f t="shared" si="7"/>
        <v>67</v>
      </c>
      <c r="B114" s="245">
        <v>745000</v>
      </c>
      <c r="C114" s="277" t="s">
        <v>90</v>
      </c>
      <c r="D114" s="254">
        <f>D115</f>
        <v>0</v>
      </c>
      <c r="E114" s="253">
        <f t="shared" ref="E114:M114" si="26">E115</f>
        <v>5</v>
      </c>
      <c r="F114" s="254">
        <f t="shared" si="26"/>
        <v>0</v>
      </c>
      <c r="G114" s="253">
        <f t="shared" si="26"/>
        <v>1</v>
      </c>
      <c r="H114" s="252">
        <f t="shared" si="26"/>
        <v>0</v>
      </c>
      <c r="I114" s="253">
        <f t="shared" si="26"/>
        <v>0</v>
      </c>
      <c r="J114" s="254">
        <f t="shared" si="26"/>
        <v>0</v>
      </c>
      <c r="K114" s="253">
        <f t="shared" si="26"/>
        <v>0</v>
      </c>
      <c r="L114" s="254">
        <f t="shared" si="26"/>
        <v>0</v>
      </c>
      <c r="M114" s="253">
        <f t="shared" si="26"/>
        <v>0</v>
      </c>
      <c r="N114" s="254">
        <f t="shared" si="20"/>
        <v>0</v>
      </c>
      <c r="O114" s="253">
        <f t="shared" si="20"/>
        <v>0</v>
      </c>
      <c r="P114" s="3"/>
      <c r="Q114" s="3"/>
      <c r="R114" s="3"/>
      <c r="S114" s="3"/>
      <c r="T114" s="3"/>
      <c r="U114" s="112"/>
      <c r="V114" s="112"/>
      <c r="W114" s="112"/>
      <c r="X114" s="112"/>
      <c r="Y114" s="236">
        <f t="shared" si="9"/>
        <v>6</v>
      </c>
      <c r="Z114" s="342"/>
      <c r="AA114" s="342"/>
      <c r="AB114" s="342"/>
      <c r="AC114" s="342"/>
      <c r="AD114" s="342"/>
      <c r="AE114" s="342"/>
      <c r="AF114" s="342"/>
      <c r="AG114" s="342"/>
      <c r="AH114" s="342"/>
      <c r="AI114" s="16"/>
      <c r="AJ114" s="16"/>
      <c r="AK114" s="16"/>
      <c r="AL114" s="16"/>
      <c r="AM114" s="16"/>
      <c r="AN114" s="16"/>
      <c r="AO114" s="16"/>
      <c r="AP114" s="16"/>
      <c r="AQ114" s="16"/>
    </row>
    <row r="115" spans="1:43" s="4" customFormat="1" ht="32.25" customHeight="1">
      <c r="A115" s="278">
        <f t="shared" si="7"/>
        <v>68</v>
      </c>
      <c r="B115" s="246">
        <v>745100</v>
      </c>
      <c r="C115" s="279" t="s">
        <v>216</v>
      </c>
      <c r="D115" s="262"/>
      <c r="E115" s="256">
        <v>5</v>
      </c>
      <c r="F115" s="262"/>
      <c r="G115" s="256">
        <v>1</v>
      </c>
      <c r="H115" s="268"/>
      <c r="I115" s="269"/>
      <c r="J115" s="262"/>
      <c r="K115" s="256"/>
      <c r="L115" s="262"/>
      <c r="M115" s="256"/>
      <c r="N115" s="336">
        <f t="shared" si="20"/>
        <v>0</v>
      </c>
      <c r="O115" s="320">
        <f t="shared" si="20"/>
        <v>0</v>
      </c>
      <c r="P115" s="3"/>
      <c r="Q115" s="3"/>
      <c r="R115" s="3"/>
      <c r="S115" s="3"/>
      <c r="T115" s="3"/>
      <c r="U115" s="112"/>
      <c r="V115" s="112"/>
      <c r="W115" s="112"/>
      <c r="X115" s="112"/>
      <c r="Y115" s="236">
        <f t="shared" si="9"/>
        <v>6</v>
      </c>
      <c r="Z115" s="342"/>
      <c r="AA115" s="342"/>
      <c r="AB115" s="342"/>
      <c r="AC115" s="342"/>
      <c r="AD115" s="342"/>
      <c r="AE115" s="342"/>
      <c r="AF115" s="342"/>
      <c r="AG115" s="342"/>
      <c r="AH115" s="342"/>
      <c r="AI115" s="16"/>
      <c r="AJ115" s="16"/>
      <c r="AK115" s="16"/>
      <c r="AL115" s="16"/>
      <c r="AM115" s="16"/>
      <c r="AN115" s="16"/>
      <c r="AO115" s="16"/>
      <c r="AP115" s="16"/>
      <c r="AQ115" s="16"/>
    </row>
    <row r="116" spans="1:43" s="4" customFormat="1" ht="32.25" hidden="1" customHeight="1">
      <c r="A116" s="276">
        <f t="shared" si="7"/>
        <v>69</v>
      </c>
      <c r="B116" s="245">
        <v>770000</v>
      </c>
      <c r="C116" s="282" t="s">
        <v>91</v>
      </c>
      <c r="D116" s="254">
        <f t="shared" ref="D116:M116" si="27">D117+D119</f>
        <v>0</v>
      </c>
      <c r="E116" s="253">
        <f t="shared" si="27"/>
        <v>0</v>
      </c>
      <c r="F116" s="254">
        <f t="shared" si="27"/>
        <v>0</v>
      </c>
      <c r="G116" s="253">
        <f t="shared" si="27"/>
        <v>0</v>
      </c>
      <c r="H116" s="252">
        <f t="shared" si="27"/>
        <v>0</v>
      </c>
      <c r="I116" s="253">
        <f t="shared" si="27"/>
        <v>0</v>
      </c>
      <c r="J116" s="254">
        <f t="shared" si="27"/>
        <v>0</v>
      </c>
      <c r="K116" s="253">
        <f t="shared" si="27"/>
        <v>0</v>
      </c>
      <c r="L116" s="254">
        <f t="shared" si="27"/>
        <v>0</v>
      </c>
      <c r="M116" s="253">
        <f t="shared" si="27"/>
        <v>0</v>
      </c>
      <c r="N116" s="254">
        <f t="shared" si="20"/>
        <v>0</v>
      </c>
      <c r="O116" s="253">
        <f t="shared" si="20"/>
        <v>0</v>
      </c>
      <c r="P116" s="3"/>
      <c r="Q116" s="3"/>
      <c r="R116" s="3"/>
      <c r="S116" s="3"/>
      <c r="T116" s="3"/>
      <c r="U116" s="112"/>
      <c r="V116" s="112"/>
      <c r="W116" s="112"/>
      <c r="X116" s="112"/>
      <c r="Y116" s="236">
        <f t="shared" si="9"/>
        <v>0</v>
      </c>
      <c r="Z116" s="342"/>
      <c r="AA116" s="342"/>
      <c r="AB116" s="342"/>
      <c r="AC116" s="342"/>
      <c r="AD116" s="342"/>
      <c r="AE116" s="342"/>
      <c r="AF116" s="342"/>
      <c r="AG116" s="342"/>
      <c r="AH116" s="342"/>
      <c r="AI116" s="16"/>
      <c r="AJ116" s="16"/>
      <c r="AK116" s="16"/>
      <c r="AL116" s="16"/>
      <c r="AM116" s="16"/>
      <c r="AN116" s="16"/>
      <c r="AO116" s="16"/>
      <c r="AP116" s="16"/>
      <c r="AQ116" s="16"/>
    </row>
    <row r="117" spans="1:43" s="4" customFormat="1" ht="32.25" hidden="1" customHeight="1">
      <c r="A117" s="276">
        <f t="shared" si="7"/>
        <v>70</v>
      </c>
      <c r="B117" s="245">
        <v>771000</v>
      </c>
      <c r="C117" s="282" t="s">
        <v>92</v>
      </c>
      <c r="D117" s="254">
        <f>D118</f>
        <v>0</v>
      </c>
      <c r="E117" s="253">
        <f t="shared" ref="E117:M117" si="28">E118</f>
        <v>0</v>
      </c>
      <c r="F117" s="254">
        <f t="shared" si="28"/>
        <v>0</v>
      </c>
      <c r="G117" s="253">
        <f t="shared" si="28"/>
        <v>0</v>
      </c>
      <c r="H117" s="252">
        <f t="shared" si="28"/>
        <v>0</v>
      </c>
      <c r="I117" s="253">
        <f t="shared" si="28"/>
        <v>0</v>
      </c>
      <c r="J117" s="254">
        <f t="shared" si="28"/>
        <v>0</v>
      </c>
      <c r="K117" s="253">
        <f t="shared" si="28"/>
        <v>0</v>
      </c>
      <c r="L117" s="254">
        <f t="shared" si="28"/>
        <v>0</v>
      </c>
      <c r="M117" s="253">
        <f t="shared" si="28"/>
        <v>0</v>
      </c>
      <c r="N117" s="254">
        <f t="shared" si="20"/>
        <v>0</v>
      </c>
      <c r="O117" s="253">
        <f t="shared" si="20"/>
        <v>0</v>
      </c>
      <c r="P117" s="3"/>
      <c r="Q117" s="3"/>
      <c r="R117" s="3"/>
      <c r="S117" s="3"/>
      <c r="T117" s="3"/>
      <c r="U117" s="112"/>
      <c r="V117" s="112"/>
      <c r="W117" s="112"/>
      <c r="X117" s="112"/>
      <c r="Y117" s="236">
        <f t="shared" si="9"/>
        <v>0</v>
      </c>
      <c r="Z117" s="342"/>
      <c r="AA117" s="342"/>
      <c r="AB117" s="342"/>
      <c r="AC117" s="342"/>
      <c r="AD117" s="342"/>
      <c r="AE117" s="342"/>
      <c r="AF117" s="342"/>
      <c r="AG117" s="342"/>
      <c r="AH117" s="342"/>
      <c r="AI117" s="16"/>
      <c r="AJ117" s="16"/>
      <c r="AK117" s="16"/>
      <c r="AL117" s="16"/>
      <c r="AM117" s="16"/>
      <c r="AN117" s="16"/>
      <c r="AO117" s="16"/>
      <c r="AP117" s="16"/>
      <c r="AQ117" s="16"/>
    </row>
    <row r="118" spans="1:43" s="4" customFormat="1" ht="32.25" hidden="1" customHeight="1">
      <c r="A118" s="278">
        <f t="shared" si="7"/>
        <v>71</v>
      </c>
      <c r="B118" s="246">
        <v>771100</v>
      </c>
      <c r="C118" s="279" t="s">
        <v>217</v>
      </c>
      <c r="D118" s="262"/>
      <c r="E118" s="256"/>
      <c r="F118" s="262"/>
      <c r="G118" s="256"/>
      <c r="H118" s="268"/>
      <c r="I118" s="269"/>
      <c r="J118" s="262"/>
      <c r="K118" s="256"/>
      <c r="L118" s="262"/>
      <c r="M118" s="256"/>
      <c r="N118" s="336">
        <f t="shared" si="20"/>
        <v>0</v>
      </c>
      <c r="O118" s="320">
        <f t="shared" si="20"/>
        <v>0</v>
      </c>
      <c r="P118" s="3"/>
      <c r="Q118" s="3"/>
      <c r="R118" s="3"/>
      <c r="S118" s="3"/>
      <c r="T118" s="3"/>
      <c r="U118" s="112"/>
      <c r="V118" s="112"/>
      <c r="W118" s="112"/>
      <c r="X118" s="112"/>
      <c r="Y118" s="236">
        <f t="shared" si="9"/>
        <v>0</v>
      </c>
      <c r="Z118" s="342"/>
      <c r="AA118" s="342"/>
      <c r="AB118" s="342"/>
      <c r="AC118" s="342"/>
      <c r="AD118" s="342"/>
      <c r="AE118" s="342"/>
      <c r="AF118" s="342"/>
      <c r="AG118" s="342"/>
      <c r="AH118" s="342"/>
      <c r="AI118" s="16"/>
      <c r="AJ118" s="16"/>
      <c r="AK118" s="16"/>
      <c r="AL118" s="16"/>
      <c r="AM118" s="16"/>
      <c r="AN118" s="16"/>
      <c r="AO118" s="16"/>
      <c r="AP118" s="16"/>
      <c r="AQ118" s="16"/>
    </row>
    <row r="119" spans="1:43" s="4" customFormat="1" ht="38.25" hidden="1">
      <c r="A119" s="276">
        <f t="shared" si="7"/>
        <v>72</v>
      </c>
      <c r="B119" s="245">
        <v>772000</v>
      </c>
      <c r="C119" s="277" t="s">
        <v>93</v>
      </c>
      <c r="D119" s="254">
        <f>D120</f>
        <v>0</v>
      </c>
      <c r="E119" s="253">
        <f t="shared" ref="E119:M119" si="29">E120</f>
        <v>0</v>
      </c>
      <c r="F119" s="254">
        <f t="shared" si="29"/>
        <v>0</v>
      </c>
      <c r="G119" s="253">
        <f t="shared" si="29"/>
        <v>0</v>
      </c>
      <c r="H119" s="252">
        <f t="shared" si="29"/>
        <v>0</v>
      </c>
      <c r="I119" s="253">
        <f t="shared" si="29"/>
        <v>0</v>
      </c>
      <c r="J119" s="254">
        <f t="shared" si="29"/>
        <v>0</v>
      </c>
      <c r="K119" s="253">
        <f t="shared" si="29"/>
        <v>0</v>
      </c>
      <c r="L119" s="254">
        <f t="shared" si="29"/>
        <v>0</v>
      </c>
      <c r="M119" s="253">
        <f t="shared" si="29"/>
        <v>0</v>
      </c>
      <c r="N119" s="254">
        <f t="shared" si="20"/>
        <v>0</v>
      </c>
      <c r="O119" s="253">
        <f t="shared" si="20"/>
        <v>0</v>
      </c>
      <c r="P119" s="3"/>
      <c r="Q119" s="3"/>
      <c r="R119" s="3"/>
      <c r="S119" s="3"/>
      <c r="T119" s="3"/>
      <c r="U119" s="112"/>
      <c r="V119" s="112"/>
      <c r="W119" s="112"/>
      <c r="X119" s="112"/>
      <c r="Y119" s="236">
        <f t="shared" si="9"/>
        <v>0</v>
      </c>
      <c r="Z119" s="342"/>
      <c r="AA119" s="342"/>
      <c r="AB119" s="342"/>
      <c r="AC119" s="342"/>
      <c r="AD119" s="342"/>
      <c r="AE119" s="342"/>
      <c r="AF119" s="342"/>
      <c r="AG119" s="342"/>
      <c r="AH119" s="342"/>
      <c r="AI119" s="16"/>
      <c r="AJ119" s="16"/>
      <c r="AK119" s="16"/>
      <c r="AL119" s="16"/>
      <c r="AM119" s="16"/>
      <c r="AN119" s="16"/>
      <c r="AO119" s="16"/>
      <c r="AP119" s="16"/>
      <c r="AQ119" s="16"/>
    </row>
    <row r="120" spans="1:43" s="4" customFormat="1" ht="38.25" hidden="1">
      <c r="A120" s="278">
        <f t="shared" ref="A120:A183" si="30">A119+1</f>
        <v>73</v>
      </c>
      <c r="B120" s="246">
        <v>772100</v>
      </c>
      <c r="C120" s="279" t="s">
        <v>218</v>
      </c>
      <c r="D120" s="262"/>
      <c r="E120" s="256"/>
      <c r="F120" s="262"/>
      <c r="G120" s="256"/>
      <c r="H120" s="268"/>
      <c r="I120" s="269"/>
      <c r="J120" s="262"/>
      <c r="K120" s="256"/>
      <c r="L120" s="262"/>
      <c r="M120" s="256"/>
      <c r="N120" s="336">
        <f t="shared" si="20"/>
        <v>0</v>
      </c>
      <c r="O120" s="320">
        <f t="shared" si="20"/>
        <v>0</v>
      </c>
      <c r="P120" s="3"/>
      <c r="Q120" s="3"/>
      <c r="R120" s="3"/>
      <c r="S120" s="3"/>
      <c r="T120" s="3"/>
      <c r="U120" s="112"/>
      <c r="V120" s="112"/>
      <c r="W120" s="112"/>
      <c r="X120" s="112"/>
      <c r="Y120" s="236">
        <f t="shared" ref="Y120:Y183" si="31">SUM(D120:O120)</f>
        <v>0</v>
      </c>
      <c r="Z120" s="342"/>
      <c r="AA120" s="342"/>
      <c r="AB120" s="342"/>
      <c r="AC120" s="342"/>
      <c r="AD120" s="342"/>
      <c r="AE120" s="342"/>
      <c r="AF120" s="342"/>
      <c r="AG120" s="342"/>
      <c r="AH120" s="342"/>
      <c r="AI120" s="16"/>
      <c r="AJ120" s="16"/>
      <c r="AK120" s="16"/>
      <c r="AL120" s="16"/>
      <c r="AM120" s="16"/>
      <c r="AN120" s="16"/>
      <c r="AO120" s="16"/>
      <c r="AP120" s="16"/>
      <c r="AQ120" s="16"/>
    </row>
    <row r="121" spans="1:43" s="4" customFormat="1" ht="39" hidden="1" customHeight="1">
      <c r="A121" s="276">
        <f t="shared" si="30"/>
        <v>74</v>
      </c>
      <c r="B121" s="245">
        <v>780000</v>
      </c>
      <c r="C121" s="277" t="s">
        <v>94</v>
      </c>
      <c r="D121" s="254">
        <f t="shared" ref="D121:M121" si="32">D122</f>
        <v>0</v>
      </c>
      <c r="E121" s="253">
        <f t="shared" si="32"/>
        <v>0</v>
      </c>
      <c r="F121" s="254">
        <f t="shared" si="32"/>
        <v>0</v>
      </c>
      <c r="G121" s="253">
        <f t="shared" si="32"/>
        <v>0</v>
      </c>
      <c r="H121" s="252">
        <f t="shared" si="32"/>
        <v>0</v>
      </c>
      <c r="I121" s="253">
        <f t="shared" si="32"/>
        <v>0</v>
      </c>
      <c r="J121" s="254">
        <f t="shared" si="32"/>
        <v>0</v>
      </c>
      <c r="K121" s="253">
        <f t="shared" si="32"/>
        <v>0</v>
      </c>
      <c r="L121" s="254">
        <f t="shared" si="32"/>
        <v>0</v>
      </c>
      <c r="M121" s="253">
        <f t="shared" si="32"/>
        <v>0</v>
      </c>
      <c r="N121" s="254">
        <f t="shared" si="20"/>
        <v>0</v>
      </c>
      <c r="O121" s="253">
        <f t="shared" si="20"/>
        <v>0</v>
      </c>
      <c r="P121" s="3"/>
      <c r="Q121" s="3"/>
      <c r="R121" s="3"/>
      <c r="S121" s="3"/>
      <c r="T121" s="3"/>
      <c r="U121" s="112"/>
      <c r="V121" s="112"/>
      <c r="W121" s="112"/>
      <c r="X121" s="112"/>
      <c r="Y121" s="236">
        <f t="shared" si="31"/>
        <v>0</v>
      </c>
      <c r="Z121" s="342"/>
      <c r="AA121" s="342"/>
      <c r="AB121" s="342"/>
      <c r="AC121" s="342"/>
      <c r="AD121" s="342"/>
      <c r="AE121" s="342"/>
      <c r="AF121" s="342"/>
      <c r="AG121" s="342"/>
      <c r="AH121" s="342"/>
      <c r="AI121" s="16"/>
      <c r="AJ121" s="16"/>
      <c r="AK121" s="16"/>
      <c r="AL121" s="16"/>
      <c r="AM121" s="16"/>
      <c r="AN121" s="16"/>
      <c r="AO121" s="16"/>
      <c r="AP121" s="16"/>
      <c r="AQ121" s="16"/>
    </row>
    <row r="122" spans="1:43" s="4" customFormat="1" ht="39.75" hidden="1" customHeight="1">
      <c r="A122" s="276">
        <f t="shared" si="30"/>
        <v>75</v>
      </c>
      <c r="B122" s="245">
        <v>781000</v>
      </c>
      <c r="C122" s="277" t="s">
        <v>95</v>
      </c>
      <c r="D122" s="254">
        <f t="shared" ref="D122:M122" si="33">SUM(D123:D124)</f>
        <v>0</v>
      </c>
      <c r="E122" s="253">
        <f t="shared" si="33"/>
        <v>0</v>
      </c>
      <c r="F122" s="254">
        <f t="shared" si="33"/>
        <v>0</v>
      </c>
      <c r="G122" s="253">
        <f t="shared" si="33"/>
        <v>0</v>
      </c>
      <c r="H122" s="252">
        <f t="shared" si="33"/>
        <v>0</v>
      </c>
      <c r="I122" s="253">
        <f t="shared" si="33"/>
        <v>0</v>
      </c>
      <c r="J122" s="254">
        <f t="shared" si="33"/>
        <v>0</v>
      </c>
      <c r="K122" s="253">
        <f t="shared" si="33"/>
        <v>0</v>
      </c>
      <c r="L122" s="254">
        <f t="shared" si="33"/>
        <v>0</v>
      </c>
      <c r="M122" s="253">
        <f t="shared" si="33"/>
        <v>0</v>
      </c>
      <c r="N122" s="254">
        <f t="shared" si="20"/>
        <v>0</v>
      </c>
      <c r="O122" s="253">
        <f t="shared" si="20"/>
        <v>0</v>
      </c>
      <c r="P122" s="3"/>
      <c r="Q122" s="3"/>
      <c r="R122" s="3"/>
      <c r="S122" s="3"/>
      <c r="T122" s="3"/>
      <c r="U122" s="112"/>
      <c r="V122" s="112"/>
      <c r="W122" s="112"/>
      <c r="X122" s="112"/>
      <c r="Y122" s="236">
        <f t="shared" si="31"/>
        <v>0</v>
      </c>
      <c r="Z122" s="342"/>
      <c r="AA122" s="342"/>
      <c r="AB122" s="342"/>
      <c r="AC122" s="342"/>
      <c r="AD122" s="342"/>
      <c r="AE122" s="342"/>
      <c r="AF122" s="342"/>
      <c r="AG122" s="342"/>
      <c r="AH122" s="342"/>
      <c r="AI122" s="16"/>
      <c r="AJ122" s="16"/>
      <c r="AK122" s="16"/>
      <c r="AL122" s="16"/>
      <c r="AM122" s="16"/>
      <c r="AN122" s="16"/>
      <c r="AO122" s="16"/>
      <c r="AP122" s="16"/>
      <c r="AQ122" s="16"/>
    </row>
    <row r="123" spans="1:43" s="4" customFormat="1" ht="32.25" hidden="1" customHeight="1">
      <c r="A123" s="278">
        <f t="shared" si="30"/>
        <v>76</v>
      </c>
      <c r="B123" s="246">
        <v>781100</v>
      </c>
      <c r="C123" s="279" t="s">
        <v>219</v>
      </c>
      <c r="D123" s="257"/>
      <c r="E123" s="261"/>
      <c r="F123" s="257"/>
      <c r="G123" s="261"/>
      <c r="H123" s="268"/>
      <c r="I123" s="269"/>
      <c r="J123" s="257"/>
      <c r="K123" s="261"/>
      <c r="L123" s="257"/>
      <c r="M123" s="261"/>
      <c r="N123" s="331">
        <f>SUM(H123,J123,L123)</f>
        <v>0</v>
      </c>
      <c r="O123" s="401">
        <f>SUM(I123,K123,M123)</f>
        <v>0</v>
      </c>
      <c r="P123" s="3"/>
      <c r="Q123" s="3"/>
      <c r="R123" s="3"/>
      <c r="S123" s="3"/>
      <c r="T123" s="3"/>
      <c r="U123" s="112"/>
      <c r="V123" s="112"/>
      <c r="W123" s="112"/>
      <c r="X123" s="112"/>
      <c r="Y123" s="236">
        <f t="shared" si="31"/>
        <v>0</v>
      </c>
      <c r="Z123" s="342"/>
      <c r="AA123" s="342"/>
      <c r="AB123" s="342"/>
      <c r="AC123" s="342"/>
      <c r="AD123" s="342"/>
      <c r="AE123" s="342"/>
      <c r="AF123" s="342"/>
      <c r="AG123" s="342"/>
      <c r="AH123" s="342"/>
      <c r="AI123" s="16"/>
      <c r="AJ123" s="16"/>
      <c r="AK123" s="16"/>
      <c r="AL123" s="16"/>
      <c r="AM123" s="16"/>
      <c r="AN123" s="16"/>
      <c r="AO123" s="16"/>
      <c r="AP123" s="16"/>
      <c r="AQ123" s="16"/>
    </row>
    <row r="124" spans="1:43" s="4" customFormat="1" ht="32.25" hidden="1" customHeight="1">
      <c r="A124" s="278">
        <f t="shared" si="30"/>
        <v>77</v>
      </c>
      <c r="B124" s="246">
        <v>781300</v>
      </c>
      <c r="C124" s="279" t="s">
        <v>546</v>
      </c>
      <c r="D124" s="262"/>
      <c r="E124" s="261"/>
      <c r="F124" s="262"/>
      <c r="G124" s="261"/>
      <c r="H124" s="268"/>
      <c r="I124" s="269"/>
      <c r="J124" s="262"/>
      <c r="K124" s="261"/>
      <c r="L124" s="262"/>
      <c r="M124" s="261"/>
      <c r="N124" s="336">
        <f t="shared" si="20"/>
        <v>0</v>
      </c>
      <c r="O124" s="400">
        <f t="shared" si="20"/>
        <v>0</v>
      </c>
      <c r="P124" s="3"/>
      <c r="Q124" s="3"/>
      <c r="R124" s="3"/>
      <c r="S124" s="3"/>
      <c r="T124" s="3"/>
      <c r="U124" s="112"/>
      <c r="V124" s="112"/>
      <c r="W124" s="112"/>
      <c r="X124" s="112"/>
      <c r="Y124" s="236">
        <f t="shared" si="31"/>
        <v>0</v>
      </c>
      <c r="Z124" s="342"/>
      <c r="AA124" s="342"/>
      <c r="AB124" s="342"/>
      <c r="AC124" s="342"/>
      <c r="AD124" s="342"/>
      <c r="AE124" s="342"/>
      <c r="AF124" s="342"/>
      <c r="AG124" s="342"/>
      <c r="AH124" s="342"/>
      <c r="AI124" s="16"/>
      <c r="AJ124" s="16"/>
      <c r="AK124" s="16"/>
      <c r="AL124" s="16"/>
      <c r="AM124" s="16"/>
      <c r="AN124" s="16"/>
      <c r="AO124" s="16"/>
      <c r="AP124" s="16"/>
      <c r="AQ124" s="16"/>
    </row>
    <row r="125" spans="1:43" s="4" customFormat="1" ht="32.25" customHeight="1">
      <c r="A125" s="276">
        <f t="shared" si="30"/>
        <v>78</v>
      </c>
      <c r="B125" s="245">
        <v>790000</v>
      </c>
      <c r="C125" s="277" t="s">
        <v>96</v>
      </c>
      <c r="D125" s="254">
        <f t="shared" ref="D125:M126" si="34">D126</f>
        <v>0</v>
      </c>
      <c r="E125" s="253">
        <f t="shared" si="34"/>
        <v>75951</v>
      </c>
      <c r="F125" s="254">
        <f t="shared" si="34"/>
        <v>0</v>
      </c>
      <c r="G125" s="253">
        <f t="shared" si="34"/>
        <v>80063</v>
      </c>
      <c r="H125" s="252">
        <f t="shared" si="34"/>
        <v>0</v>
      </c>
      <c r="I125" s="253">
        <f t="shared" si="34"/>
        <v>92741</v>
      </c>
      <c r="J125" s="254">
        <f t="shared" si="34"/>
        <v>0</v>
      </c>
      <c r="K125" s="253">
        <f t="shared" si="34"/>
        <v>91975</v>
      </c>
      <c r="L125" s="254">
        <f t="shared" si="34"/>
        <v>0</v>
      </c>
      <c r="M125" s="253">
        <f t="shared" si="34"/>
        <v>91975</v>
      </c>
      <c r="N125" s="254">
        <f t="shared" si="20"/>
        <v>0</v>
      </c>
      <c r="O125" s="253">
        <f t="shared" si="20"/>
        <v>276691</v>
      </c>
      <c r="P125" s="3"/>
      <c r="Q125" s="3"/>
      <c r="R125" s="3"/>
      <c r="S125" s="3"/>
      <c r="T125" s="3"/>
      <c r="U125" s="112"/>
      <c r="V125" s="112"/>
      <c r="W125" s="112"/>
      <c r="X125" s="112"/>
      <c r="Y125" s="236">
        <f t="shared" si="31"/>
        <v>709396</v>
      </c>
      <c r="Z125" s="342"/>
      <c r="AA125" s="342"/>
      <c r="AB125" s="342"/>
      <c r="AC125" s="342"/>
      <c r="AD125" s="342"/>
      <c r="AE125" s="342"/>
      <c r="AF125" s="342"/>
      <c r="AG125" s="342"/>
      <c r="AH125" s="342"/>
      <c r="AI125" s="16"/>
      <c r="AJ125" s="16"/>
      <c r="AK125" s="16"/>
      <c r="AL125" s="16"/>
      <c r="AM125" s="16"/>
      <c r="AN125" s="16"/>
      <c r="AO125" s="16"/>
      <c r="AP125" s="16"/>
      <c r="AQ125" s="16"/>
    </row>
    <row r="126" spans="1:43" s="4" customFormat="1" ht="32.25" customHeight="1">
      <c r="A126" s="276">
        <f t="shared" si="30"/>
        <v>79</v>
      </c>
      <c r="B126" s="245">
        <v>791000</v>
      </c>
      <c r="C126" s="277" t="s">
        <v>97</v>
      </c>
      <c r="D126" s="254">
        <f>D127</f>
        <v>0</v>
      </c>
      <c r="E126" s="253">
        <f t="shared" si="34"/>
        <v>75951</v>
      </c>
      <c r="F126" s="254">
        <f t="shared" si="34"/>
        <v>0</v>
      </c>
      <c r="G126" s="253">
        <f t="shared" si="34"/>
        <v>80063</v>
      </c>
      <c r="H126" s="252">
        <f t="shared" si="34"/>
        <v>0</v>
      </c>
      <c r="I126" s="253">
        <f t="shared" si="34"/>
        <v>92741</v>
      </c>
      <c r="J126" s="254">
        <f t="shared" si="34"/>
        <v>0</v>
      </c>
      <c r="K126" s="253">
        <f t="shared" si="34"/>
        <v>91975</v>
      </c>
      <c r="L126" s="254">
        <f t="shared" si="34"/>
        <v>0</v>
      </c>
      <c r="M126" s="253">
        <f t="shared" si="34"/>
        <v>91975</v>
      </c>
      <c r="N126" s="254">
        <f t="shared" si="20"/>
        <v>0</v>
      </c>
      <c r="O126" s="253">
        <f t="shared" si="20"/>
        <v>276691</v>
      </c>
      <c r="P126" s="3"/>
      <c r="Q126" s="3"/>
      <c r="R126" s="3"/>
      <c r="S126" s="3"/>
      <c r="T126" s="3"/>
      <c r="U126" s="112"/>
      <c r="V126" s="112"/>
      <c r="W126" s="112"/>
      <c r="X126" s="112"/>
      <c r="Y126" s="236">
        <f t="shared" si="31"/>
        <v>709396</v>
      </c>
      <c r="Z126" s="342"/>
      <c r="AA126" s="342"/>
      <c r="AB126" s="342"/>
      <c r="AC126" s="342"/>
      <c r="AD126" s="342"/>
      <c r="AE126" s="342"/>
      <c r="AF126" s="342"/>
      <c r="AG126" s="342"/>
      <c r="AH126" s="342"/>
      <c r="AI126" s="16"/>
      <c r="AJ126" s="16"/>
      <c r="AK126" s="16"/>
      <c r="AL126" s="16"/>
      <c r="AM126" s="16"/>
      <c r="AN126" s="16"/>
      <c r="AO126" s="16"/>
      <c r="AP126" s="16"/>
      <c r="AQ126" s="16"/>
    </row>
    <row r="127" spans="1:43" s="4" customFormat="1" ht="32.25" customHeight="1">
      <c r="A127" s="278">
        <f t="shared" si="30"/>
        <v>80</v>
      </c>
      <c r="B127" s="246">
        <v>791100</v>
      </c>
      <c r="C127" s="279" t="s">
        <v>1283</v>
      </c>
      <c r="D127" s="257"/>
      <c r="E127" s="261">
        <v>75951</v>
      </c>
      <c r="F127" s="257"/>
      <c r="G127" s="261">
        <v>80063</v>
      </c>
      <c r="H127" s="268"/>
      <c r="I127" s="269">
        <v>92741</v>
      </c>
      <c r="J127" s="257"/>
      <c r="K127" s="261">
        <v>91975</v>
      </c>
      <c r="L127" s="257"/>
      <c r="M127" s="261">
        <v>91975</v>
      </c>
      <c r="N127" s="331">
        <f t="shared" si="20"/>
        <v>0</v>
      </c>
      <c r="O127" s="401">
        <f t="shared" si="20"/>
        <v>276691</v>
      </c>
      <c r="P127" s="3"/>
      <c r="Q127" s="3"/>
      <c r="R127" s="3"/>
      <c r="S127" s="3"/>
      <c r="T127" s="3"/>
      <c r="U127" s="112"/>
      <c r="V127" s="112"/>
      <c r="W127" s="112"/>
      <c r="X127" s="112"/>
      <c r="Y127" s="236">
        <f t="shared" si="31"/>
        <v>709396</v>
      </c>
      <c r="Z127" s="342"/>
      <c r="AA127" s="342"/>
      <c r="AB127" s="342"/>
      <c r="AC127" s="342"/>
      <c r="AD127" s="342"/>
      <c r="AE127" s="342"/>
      <c r="AF127" s="342"/>
      <c r="AG127" s="342"/>
      <c r="AH127" s="342"/>
      <c r="AI127" s="16"/>
      <c r="AJ127" s="16"/>
      <c r="AK127" s="16"/>
      <c r="AL127" s="16"/>
      <c r="AM127" s="16"/>
      <c r="AN127" s="16"/>
      <c r="AO127" s="16"/>
      <c r="AP127" s="16"/>
      <c r="AQ127" s="16"/>
    </row>
    <row r="128" spans="1:43" s="4" customFormat="1" ht="37.5" customHeight="1">
      <c r="A128" s="274">
        <f t="shared" si="30"/>
        <v>81</v>
      </c>
      <c r="B128" s="244">
        <v>800000</v>
      </c>
      <c r="C128" s="275" t="s">
        <v>98</v>
      </c>
      <c r="D128" s="264">
        <f>D129+D136+D143+D146</f>
        <v>0</v>
      </c>
      <c r="E128" s="263">
        <f t="shared" ref="E128:M128" si="35">E129+E136+E143+E146</f>
        <v>5</v>
      </c>
      <c r="F128" s="264">
        <f t="shared" si="35"/>
        <v>0</v>
      </c>
      <c r="G128" s="263">
        <f t="shared" si="35"/>
        <v>5</v>
      </c>
      <c r="H128" s="251">
        <f t="shared" si="35"/>
        <v>0</v>
      </c>
      <c r="I128" s="263">
        <f t="shared" si="35"/>
        <v>6</v>
      </c>
      <c r="J128" s="264">
        <f t="shared" si="35"/>
        <v>0</v>
      </c>
      <c r="K128" s="263">
        <f t="shared" si="35"/>
        <v>6</v>
      </c>
      <c r="L128" s="264">
        <f t="shared" si="35"/>
        <v>0</v>
      </c>
      <c r="M128" s="263">
        <f t="shared" si="35"/>
        <v>6</v>
      </c>
      <c r="N128" s="264">
        <f t="shared" si="20"/>
        <v>0</v>
      </c>
      <c r="O128" s="263">
        <f t="shared" si="20"/>
        <v>18</v>
      </c>
      <c r="P128" s="3"/>
      <c r="Q128" s="3"/>
      <c r="R128" s="3"/>
      <c r="S128" s="3"/>
      <c r="T128" s="3"/>
      <c r="U128" s="112"/>
      <c r="V128" s="112"/>
      <c r="W128" s="112"/>
      <c r="X128" s="112"/>
      <c r="Y128" s="236">
        <f t="shared" si="31"/>
        <v>46</v>
      </c>
      <c r="Z128" s="342"/>
      <c r="AA128" s="342"/>
      <c r="AB128" s="342"/>
      <c r="AC128" s="342"/>
      <c r="AD128" s="342"/>
      <c r="AE128" s="342"/>
      <c r="AF128" s="342"/>
      <c r="AG128" s="342"/>
      <c r="AH128" s="342"/>
      <c r="AI128" s="16"/>
      <c r="AJ128" s="16"/>
      <c r="AK128" s="16"/>
      <c r="AL128" s="16"/>
      <c r="AM128" s="16"/>
      <c r="AN128" s="16"/>
      <c r="AO128" s="16"/>
      <c r="AP128" s="16"/>
      <c r="AQ128" s="16"/>
    </row>
    <row r="129" spans="1:43" s="4" customFormat="1" ht="37.5" customHeight="1">
      <c r="A129" s="276">
        <f t="shared" si="30"/>
        <v>82</v>
      </c>
      <c r="B129" s="245">
        <v>810000</v>
      </c>
      <c r="C129" s="277" t="s">
        <v>99</v>
      </c>
      <c r="D129" s="254">
        <f>D130+D132+D134</f>
        <v>0</v>
      </c>
      <c r="E129" s="253">
        <f t="shared" ref="E129:M129" si="36">E130+E132+E134</f>
        <v>5</v>
      </c>
      <c r="F129" s="254">
        <f t="shared" si="36"/>
        <v>0</v>
      </c>
      <c r="G129" s="253">
        <f t="shared" si="36"/>
        <v>5</v>
      </c>
      <c r="H129" s="252">
        <f t="shared" si="36"/>
        <v>0</v>
      </c>
      <c r="I129" s="253">
        <f t="shared" si="36"/>
        <v>6</v>
      </c>
      <c r="J129" s="254">
        <f t="shared" si="36"/>
        <v>0</v>
      </c>
      <c r="K129" s="253">
        <f t="shared" si="36"/>
        <v>6</v>
      </c>
      <c r="L129" s="254">
        <f t="shared" si="36"/>
        <v>0</v>
      </c>
      <c r="M129" s="253">
        <f t="shared" si="36"/>
        <v>6</v>
      </c>
      <c r="N129" s="254">
        <f t="shared" si="20"/>
        <v>0</v>
      </c>
      <c r="O129" s="253">
        <f t="shared" si="20"/>
        <v>18</v>
      </c>
      <c r="P129" s="3"/>
      <c r="Q129" s="3"/>
      <c r="R129" s="3"/>
      <c r="S129" s="3"/>
      <c r="T129" s="3"/>
      <c r="U129" s="112"/>
      <c r="V129" s="112"/>
      <c r="W129" s="112"/>
      <c r="X129" s="112"/>
      <c r="Y129" s="236">
        <f t="shared" si="31"/>
        <v>46</v>
      </c>
      <c r="Z129" s="342"/>
      <c r="AA129" s="342"/>
      <c r="AB129" s="342"/>
      <c r="AC129" s="342"/>
      <c r="AD129" s="342"/>
      <c r="AE129" s="342"/>
      <c r="AF129" s="342"/>
      <c r="AG129" s="342"/>
      <c r="AH129" s="342"/>
      <c r="AI129" s="16"/>
      <c r="AJ129" s="16"/>
      <c r="AK129" s="16"/>
      <c r="AL129" s="16"/>
      <c r="AM129" s="16"/>
      <c r="AN129" s="16"/>
      <c r="AO129" s="16"/>
      <c r="AP129" s="16"/>
      <c r="AQ129" s="16"/>
    </row>
    <row r="130" spans="1:43" s="4" customFormat="1" ht="32.25" customHeight="1">
      <c r="A130" s="276">
        <f t="shared" si="30"/>
        <v>83</v>
      </c>
      <c r="B130" s="245">
        <v>811000</v>
      </c>
      <c r="C130" s="277" t="s">
        <v>100</v>
      </c>
      <c r="D130" s="254">
        <f>D131</f>
        <v>0</v>
      </c>
      <c r="E130" s="253">
        <f t="shared" ref="E130:M130" si="37">E131</f>
        <v>5</v>
      </c>
      <c r="F130" s="254">
        <f t="shared" si="37"/>
        <v>0</v>
      </c>
      <c r="G130" s="253">
        <f t="shared" si="37"/>
        <v>5</v>
      </c>
      <c r="H130" s="252">
        <f t="shared" si="37"/>
        <v>0</v>
      </c>
      <c r="I130" s="253">
        <f t="shared" si="37"/>
        <v>6</v>
      </c>
      <c r="J130" s="254">
        <f t="shared" si="37"/>
        <v>0</v>
      </c>
      <c r="K130" s="253">
        <f t="shared" si="37"/>
        <v>6</v>
      </c>
      <c r="L130" s="254">
        <f t="shared" si="37"/>
        <v>0</v>
      </c>
      <c r="M130" s="253">
        <f t="shared" si="37"/>
        <v>6</v>
      </c>
      <c r="N130" s="254">
        <f t="shared" si="20"/>
        <v>0</v>
      </c>
      <c r="O130" s="253">
        <f t="shared" si="20"/>
        <v>18</v>
      </c>
      <c r="P130" s="3"/>
      <c r="Q130" s="3"/>
      <c r="R130" s="3"/>
      <c r="S130" s="3"/>
      <c r="T130" s="3"/>
      <c r="U130" s="112"/>
      <c r="V130" s="112"/>
      <c r="W130" s="112"/>
      <c r="X130" s="112"/>
      <c r="Y130" s="236">
        <f t="shared" si="31"/>
        <v>46</v>
      </c>
      <c r="Z130" s="342"/>
      <c r="AA130" s="342"/>
      <c r="AB130" s="342"/>
      <c r="AC130" s="342"/>
      <c r="AD130" s="342"/>
      <c r="AE130" s="342"/>
      <c r="AF130" s="342"/>
      <c r="AG130" s="342"/>
      <c r="AH130" s="342"/>
      <c r="AI130" s="16"/>
      <c r="AJ130" s="16"/>
      <c r="AK130" s="16"/>
      <c r="AL130" s="16"/>
      <c r="AM130" s="16"/>
      <c r="AN130" s="16"/>
      <c r="AO130" s="16"/>
      <c r="AP130" s="16"/>
      <c r="AQ130" s="16"/>
    </row>
    <row r="131" spans="1:43" s="4" customFormat="1" ht="32.25" customHeight="1" thickBot="1">
      <c r="A131" s="278">
        <f t="shared" si="30"/>
        <v>84</v>
      </c>
      <c r="B131" s="246">
        <v>811100</v>
      </c>
      <c r="C131" s="279" t="s">
        <v>220</v>
      </c>
      <c r="D131" s="262"/>
      <c r="E131" s="256">
        <v>5</v>
      </c>
      <c r="F131" s="262"/>
      <c r="G131" s="256">
        <v>5</v>
      </c>
      <c r="H131" s="268"/>
      <c r="I131" s="269">
        <v>6</v>
      </c>
      <c r="J131" s="262"/>
      <c r="K131" s="256">
        <v>6</v>
      </c>
      <c r="L131" s="262"/>
      <c r="M131" s="256">
        <v>6</v>
      </c>
      <c r="N131" s="336">
        <f t="shared" si="20"/>
        <v>0</v>
      </c>
      <c r="O131" s="320">
        <f t="shared" si="20"/>
        <v>18</v>
      </c>
      <c r="P131" s="3"/>
      <c r="Q131" s="3"/>
      <c r="R131" s="3"/>
      <c r="S131" s="3"/>
      <c r="T131" s="3"/>
      <c r="U131" s="112"/>
      <c r="V131" s="112"/>
      <c r="W131" s="112"/>
      <c r="X131" s="112"/>
      <c r="Y131" s="236">
        <f t="shared" si="31"/>
        <v>46</v>
      </c>
      <c r="Z131" s="342"/>
      <c r="AA131" s="342"/>
      <c r="AB131" s="342"/>
      <c r="AC131" s="342"/>
      <c r="AD131" s="342"/>
      <c r="AE131" s="342"/>
      <c r="AF131" s="342"/>
      <c r="AG131" s="342"/>
      <c r="AH131" s="342"/>
      <c r="AI131" s="16"/>
      <c r="AJ131" s="16"/>
      <c r="AK131" s="16"/>
      <c r="AL131" s="16"/>
      <c r="AM131" s="16"/>
      <c r="AN131" s="16"/>
      <c r="AO131" s="16"/>
      <c r="AP131" s="16"/>
      <c r="AQ131" s="16"/>
    </row>
    <row r="132" spans="1:43" s="4" customFormat="1" ht="32.25" hidden="1" customHeight="1">
      <c r="A132" s="276">
        <f t="shared" si="30"/>
        <v>85</v>
      </c>
      <c r="B132" s="245">
        <v>812000</v>
      </c>
      <c r="C132" s="277" t="s">
        <v>101</v>
      </c>
      <c r="D132" s="254">
        <f t="shared" ref="D132:M132" si="38">D133</f>
        <v>0</v>
      </c>
      <c r="E132" s="253">
        <f t="shared" si="38"/>
        <v>0</v>
      </c>
      <c r="F132" s="254">
        <f t="shared" si="38"/>
        <v>0</v>
      </c>
      <c r="G132" s="253">
        <f t="shared" si="38"/>
        <v>0</v>
      </c>
      <c r="H132" s="252">
        <f t="shared" si="38"/>
        <v>0</v>
      </c>
      <c r="I132" s="253">
        <f t="shared" si="38"/>
        <v>0</v>
      </c>
      <c r="J132" s="254">
        <f t="shared" si="38"/>
        <v>0</v>
      </c>
      <c r="K132" s="253">
        <f t="shared" si="38"/>
        <v>0</v>
      </c>
      <c r="L132" s="254">
        <f t="shared" si="38"/>
        <v>0</v>
      </c>
      <c r="M132" s="253">
        <f t="shared" si="38"/>
        <v>0</v>
      </c>
      <c r="N132" s="254">
        <f t="shared" si="20"/>
        <v>0</v>
      </c>
      <c r="O132" s="253">
        <f t="shared" si="20"/>
        <v>0</v>
      </c>
      <c r="P132" s="3"/>
      <c r="Q132" s="3"/>
      <c r="R132" s="3"/>
      <c r="S132" s="3"/>
      <c r="T132" s="3"/>
      <c r="U132" s="112"/>
      <c r="V132" s="112"/>
      <c r="W132" s="112"/>
      <c r="X132" s="112"/>
      <c r="Y132" s="236">
        <f t="shared" si="31"/>
        <v>0</v>
      </c>
      <c r="Z132" s="342"/>
      <c r="AA132" s="342"/>
      <c r="AB132" s="342"/>
      <c r="AC132" s="342"/>
      <c r="AD132" s="342"/>
      <c r="AE132" s="342"/>
      <c r="AF132" s="342"/>
      <c r="AG132" s="342"/>
      <c r="AH132" s="342"/>
      <c r="AI132" s="16"/>
      <c r="AJ132" s="16"/>
      <c r="AK132" s="16"/>
      <c r="AL132" s="16"/>
      <c r="AM132" s="16"/>
      <c r="AN132" s="16"/>
      <c r="AO132" s="16"/>
      <c r="AP132" s="16"/>
      <c r="AQ132" s="16"/>
    </row>
    <row r="133" spans="1:43" s="4" customFormat="1" ht="32.25" hidden="1" customHeight="1">
      <c r="A133" s="278">
        <f t="shared" si="30"/>
        <v>86</v>
      </c>
      <c r="B133" s="246">
        <v>812100</v>
      </c>
      <c r="C133" s="279" t="s">
        <v>221</v>
      </c>
      <c r="D133" s="262"/>
      <c r="E133" s="256"/>
      <c r="F133" s="262"/>
      <c r="G133" s="256"/>
      <c r="H133" s="268"/>
      <c r="I133" s="269"/>
      <c r="J133" s="262"/>
      <c r="K133" s="256"/>
      <c r="L133" s="262"/>
      <c r="M133" s="256"/>
      <c r="N133" s="336">
        <f t="shared" si="20"/>
        <v>0</v>
      </c>
      <c r="O133" s="320">
        <f t="shared" si="20"/>
        <v>0</v>
      </c>
      <c r="P133" s="3"/>
      <c r="Q133" s="3"/>
      <c r="R133" s="3"/>
      <c r="S133" s="3"/>
      <c r="T133" s="3"/>
      <c r="U133" s="112"/>
      <c r="V133" s="112"/>
      <c r="W133" s="112"/>
      <c r="X133" s="112"/>
      <c r="Y133" s="236">
        <f t="shared" si="31"/>
        <v>0</v>
      </c>
      <c r="Z133" s="342"/>
      <c r="AA133" s="342"/>
      <c r="AB133" s="342"/>
      <c r="AC133" s="342"/>
      <c r="AD133" s="342"/>
      <c r="AE133" s="342"/>
      <c r="AF133" s="342"/>
      <c r="AG133" s="342"/>
      <c r="AH133" s="342"/>
      <c r="AI133" s="16"/>
      <c r="AJ133" s="16"/>
      <c r="AK133" s="16"/>
      <c r="AL133" s="16"/>
      <c r="AM133" s="16"/>
      <c r="AN133" s="16"/>
      <c r="AO133" s="16"/>
      <c r="AP133" s="16"/>
      <c r="AQ133" s="16"/>
    </row>
    <row r="134" spans="1:43" s="4" customFormat="1" ht="32.25" hidden="1" customHeight="1">
      <c r="A134" s="276">
        <f t="shared" si="30"/>
        <v>87</v>
      </c>
      <c r="B134" s="245">
        <v>813000</v>
      </c>
      <c r="C134" s="277" t="s">
        <v>102</v>
      </c>
      <c r="D134" s="254">
        <f t="shared" ref="D134:M134" si="39">D135</f>
        <v>0</v>
      </c>
      <c r="E134" s="253">
        <f t="shared" si="39"/>
        <v>0</v>
      </c>
      <c r="F134" s="254">
        <f t="shared" si="39"/>
        <v>0</v>
      </c>
      <c r="G134" s="253">
        <f t="shared" si="39"/>
        <v>0</v>
      </c>
      <c r="H134" s="252">
        <f t="shared" si="39"/>
        <v>0</v>
      </c>
      <c r="I134" s="253">
        <f t="shared" si="39"/>
        <v>0</v>
      </c>
      <c r="J134" s="254">
        <f t="shared" si="39"/>
        <v>0</v>
      </c>
      <c r="K134" s="253">
        <f t="shared" si="39"/>
        <v>0</v>
      </c>
      <c r="L134" s="254">
        <f t="shared" si="39"/>
        <v>0</v>
      </c>
      <c r="M134" s="253">
        <f t="shared" si="39"/>
        <v>0</v>
      </c>
      <c r="N134" s="254">
        <f t="shared" si="20"/>
        <v>0</v>
      </c>
      <c r="O134" s="253">
        <f t="shared" si="20"/>
        <v>0</v>
      </c>
      <c r="P134" s="3"/>
      <c r="Q134" s="3"/>
      <c r="R134" s="3"/>
      <c r="S134" s="3"/>
      <c r="T134" s="3"/>
      <c r="U134" s="112"/>
      <c r="V134" s="112"/>
      <c r="W134" s="112"/>
      <c r="X134" s="112"/>
      <c r="Y134" s="236">
        <f t="shared" si="31"/>
        <v>0</v>
      </c>
      <c r="Z134" s="342"/>
      <c r="AA134" s="342"/>
      <c r="AB134" s="342"/>
      <c r="AC134" s="342"/>
      <c r="AD134" s="342"/>
      <c r="AE134" s="342"/>
      <c r="AF134" s="342"/>
      <c r="AG134" s="342"/>
      <c r="AH134" s="342"/>
      <c r="AI134" s="16"/>
      <c r="AJ134" s="16"/>
      <c r="AK134" s="16"/>
      <c r="AL134" s="16"/>
      <c r="AM134" s="16"/>
      <c r="AN134" s="16"/>
      <c r="AO134" s="16"/>
      <c r="AP134" s="16"/>
      <c r="AQ134" s="16"/>
    </row>
    <row r="135" spans="1:43" s="4" customFormat="1" ht="32.25" hidden="1" customHeight="1">
      <c r="A135" s="278">
        <f t="shared" si="30"/>
        <v>88</v>
      </c>
      <c r="B135" s="246">
        <v>813100</v>
      </c>
      <c r="C135" s="279" t="s">
        <v>222</v>
      </c>
      <c r="D135" s="262"/>
      <c r="E135" s="256"/>
      <c r="F135" s="262"/>
      <c r="G135" s="256"/>
      <c r="H135" s="268"/>
      <c r="I135" s="269"/>
      <c r="J135" s="262"/>
      <c r="K135" s="256"/>
      <c r="L135" s="262"/>
      <c r="M135" s="256"/>
      <c r="N135" s="336">
        <f t="shared" si="20"/>
        <v>0</v>
      </c>
      <c r="O135" s="320">
        <f t="shared" si="20"/>
        <v>0</v>
      </c>
      <c r="P135" s="3"/>
      <c r="Q135" s="3"/>
      <c r="R135" s="3"/>
      <c r="S135" s="3"/>
      <c r="T135" s="3"/>
      <c r="U135" s="112"/>
      <c r="V135" s="112"/>
      <c r="W135" s="112"/>
      <c r="X135" s="112"/>
      <c r="Y135" s="236">
        <f t="shared" si="31"/>
        <v>0</v>
      </c>
      <c r="Z135" s="342"/>
      <c r="AA135" s="342"/>
      <c r="AB135" s="342"/>
      <c r="AC135" s="342"/>
      <c r="AD135" s="342"/>
      <c r="AE135" s="342"/>
      <c r="AF135" s="342"/>
      <c r="AG135" s="342"/>
      <c r="AH135" s="342"/>
      <c r="AI135" s="16"/>
      <c r="AJ135" s="16"/>
      <c r="AK135" s="16"/>
      <c r="AL135" s="16"/>
      <c r="AM135" s="16"/>
      <c r="AN135" s="16"/>
      <c r="AO135" s="16"/>
      <c r="AP135" s="16"/>
      <c r="AQ135" s="16"/>
    </row>
    <row r="136" spans="1:43" s="4" customFormat="1" ht="32.25" hidden="1" customHeight="1">
      <c r="A136" s="276">
        <f t="shared" si="30"/>
        <v>89</v>
      </c>
      <c r="B136" s="245">
        <v>820000</v>
      </c>
      <c r="C136" s="277" t="s">
        <v>103</v>
      </c>
      <c r="D136" s="254">
        <f t="shared" ref="D136:M136" si="40">D137+D139+D141</f>
        <v>0</v>
      </c>
      <c r="E136" s="253">
        <f t="shared" si="40"/>
        <v>0</v>
      </c>
      <c r="F136" s="254">
        <f t="shared" si="40"/>
        <v>0</v>
      </c>
      <c r="G136" s="253">
        <f t="shared" si="40"/>
        <v>0</v>
      </c>
      <c r="H136" s="252">
        <f t="shared" si="40"/>
        <v>0</v>
      </c>
      <c r="I136" s="253">
        <f t="shared" si="40"/>
        <v>0</v>
      </c>
      <c r="J136" s="254">
        <f t="shared" si="40"/>
        <v>0</v>
      </c>
      <c r="K136" s="253">
        <f t="shared" si="40"/>
        <v>0</v>
      </c>
      <c r="L136" s="254">
        <f t="shared" si="40"/>
        <v>0</v>
      </c>
      <c r="M136" s="253">
        <f t="shared" si="40"/>
        <v>0</v>
      </c>
      <c r="N136" s="254">
        <f t="shared" si="20"/>
        <v>0</v>
      </c>
      <c r="O136" s="253">
        <f t="shared" si="20"/>
        <v>0</v>
      </c>
      <c r="P136" s="3"/>
      <c r="Q136" s="3"/>
      <c r="R136" s="3"/>
      <c r="S136" s="3"/>
      <c r="T136" s="3"/>
      <c r="U136" s="112"/>
      <c r="V136" s="112"/>
      <c r="W136" s="112"/>
      <c r="X136" s="112"/>
      <c r="Y136" s="236">
        <f t="shared" si="31"/>
        <v>0</v>
      </c>
      <c r="Z136" s="342"/>
      <c r="AA136" s="342"/>
      <c r="AB136" s="342"/>
      <c r="AC136" s="342"/>
      <c r="AD136" s="342"/>
      <c r="AE136" s="342"/>
      <c r="AF136" s="342"/>
      <c r="AG136" s="342"/>
      <c r="AH136" s="342"/>
      <c r="AI136" s="16"/>
      <c r="AJ136" s="16"/>
      <c r="AK136" s="16"/>
      <c r="AL136" s="16"/>
      <c r="AM136" s="16"/>
      <c r="AN136" s="16"/>
      <c r="AO136" s="16"/>
      <c r="AP136" s="16"/>
      <c r="AQ136" s="16"/>
    </row>
    <row r="137" spans="1:43" s="4" customFormat="1" ht="32.25" hidden="1" customHeight="1">
      <c r="A137" s="276">
        <f t="shared" si="30"/>
        <v>90</v>
      </c>
      <c r="B137" s="245">
        <v>821000</v>
      </c>
      <c r="C137" s="277" t="s">
        <v>104</v>
      </c>
      <c r="D137" s="254">
        <f t="shared" ref="D137:M137" si="41">D138</f>
        <v>0</v>
      </c>
      <c r="E137" s="253">
        <f t="shared" si="41"/>
        <v>0</v>
      </c>
      <c r="F137" s="254">
        <f t="shared" si="41"/>
        <v>0</v>
      </c>
      <c r="G137" s="253">
        <f t="shared" si="41"/>
        <v>0</v>
      </c>
      <c r="H137" s="252">
        <f t="shared" si="41"/>
        <v>0</v>
      </c>
      <c r="I137" s="253">
        <f t="shared" si="41"/>
        <v>0</v>
      </c>
      <c r="J137" s="254">
        <f t="shared" si="41"/>
        <v>0</v>
      </c>
      <c r="K137" s="253">
        <f t="shared" si="41"/>
        <v>0</v>
      </c>
      <c r="L137" s="254">
        <f t="shared" si="41"/>
        <v>0</v>
      </c>
      <c r="M137" s="253">
        <f t="shared" si="41"/>
        <v>0</v>
      </c>
      <c r="N137" s="254">
        <f t="shared" si="20"/>
        <v>0</v>
      </c>
      <c r="O137" s="253">
        <f t="shared" si="20"/>
        <v>0</v>
      </c>
      <c r="P137" s="3"/>
      <c r="Q137" s="3"/>
      <c r="R137" s="3"/>
      <c r="S137" s="3"/>
      <c r="T137" s="3"/>
      <c r="U137" s="112"/>
      <c r="V137" s="112"/>
      <c r="W137" s="112"/>
      <c r="X137" s="112"/>
      <c r="Y137" s="236">
        <f t="shared" si="31"/>
        <v>0</v>
      </c>
      <c r="Z137" s="342"/>
      <c r="AA137" s="342"/>
      <c r="AB137" s="342"/>
      <c r="AC137" s="342"/>
      <c r="AD137" s="342"/>
      <c r="AE137" s="342"/>
      <c r="AF137" s="342"/>
      <c r="AG137" s="342"/>
      <c r="AH137" s="342"/>
      <c r="AI137" s="16"/>
      <c r="AJ137" s="16"/>
      <c r="AK137" s="16"/>
      <c r="AL137" s="16"/>
      <c r="AM137" s="16"/>
      <c r="AN137" s="16"/>
      <c r="AO137" s="16"/>
      <c r="AP137" s="16"/>
      <c r="AQ137" s="16"/>
    </row>
    <row r="138" spans="1:43" s="4" customFormat="1" ht="32.25" hidden="1" customHeight="1">
      <c r="A138" s="278">
        <f t="shared" si="30"/>
        <v>91</v>
      </c>
      <c r="B138" s="246">
        <v>821100</v>
      </c>
      <c r="C138" s="279" t="s">
        <v>223</v>
      </c>
      <c r="D138" s="262"/>
      <c r="E138" s="256"/>
      <c r="F138" s="262"/>
      <c r="G138" s="256"/>
      <c r="H138" s="268"/>
      <c r="I138" s="269"/>
      <c r="J138" s="262"/>
      <c r="K138" s="256"/>
      <c r="L138" s="262"/>
      <c r="M138" s="256"/>
      <c r="N138" s="336">
        <f t="shared" si="20"/>
        <v>0</v>
      </c>
      <c r="O138" s="320">
        <f t="shared" si="20"/>
        <v>0</v>
      </c>
      <c r="P138" s="3"/>
      <c r="Q138" s="3"/>
      <c r="R138" s="3"/>
      <c r="S138" s="3"/>
      <c r="T138" s="3"/>
      <c r="U138" s="112"/>
      <c r="V138" s="112"/>
      <c r="W138" s="112"/>
      <c r="X138" s="112"/>
      <c r="Y138" s="236">
        <f t="shared" si="31"/>
        <v>0</v>
      </c>
      <c r="Z138" s="342"/>
      <c r="AA138" s="342"/>
      <c r="AB138" s="342"/>
      <c r="AC138" s="342"/>
      <c r="AD138" s="342"/>
      <c r="AE138" s="342"/>
      <c r="AF138" s="342"/>
      <c r="AG138" s="342"/>
      <c r="AH138" s="342"/>
      <c r="AI138" s="16"/>
      <c r="AJ138" s="16"/>
      <c r="AK138" s="16"/>
      <c r="AL138" s="16"/>
      <c r="AM138" s="16"/>
      <c r="AN138" s="16"/>
      <c r="AO138" s="16"/>
      <c r="AP138" s="16"/>
      <c r="AQ138" s="16"/>
    </row>
    <row r="139" spans="1:43" s="4" customFormat="1" ht="32.25" hidden="1" customHeight="1">
      <c r="A139" s="276">
        <f t="shared" si="30"/>
        <v>92</v>
      </c>
      <c r="B139" s="245">
        <v>822000</v>
      </c>
      <c r="C139" s="277" t="s">
        <v>105</v>
      </c>
      <c r="D139" s="260">
        <f t="shared" ref="D139:M139" si="42">D140</f>
        <v>0</v>
      </c>
      <c r="E139" s="259">
        <f t="shared" si="42"/>
        <v>0</v>
      </c>
      <c r="F139" s="260">
        <f t="shared" si="42"/>
        <v>0</v>
      </c>
      <c r="G139" s="259">
        <f t="shared" si="42"/>
        <v>0</v>
      </c>
      <c r="H139" s="258">
        <f t="shared" si="42"/>
        <v>0</v>
      </c>
      <c r="I139" s="259">
        <f t="shared" si="42"/>
        <v>0</v>
      </c>
      <c r="J139" s="260">
        <f t="shared" si="42"/>
        <v>0</v>
      </c>
      <c r="K139" s="259">
        <f t="shared" si="42"/>
        <v>0</v>
      </c>
      <c r="L139" s="260">
        <f t="shared" si="42"/>
        <v>0</v>
      </c>
      <c r="M139" s="259">
        <f t="shared" si="42"/>
        <v>0</v>
      </c>
      <c r="N139" s="260">
        <f t="shared" si="20"/>
        <v>0</v>
      </c>
      <c r="O139" s="259">
        <f t="shared" si="20"/>
        <v>0</v>
      </c>
      <c r="P139" s="3"/>
      <c r="Q139" s="3"/>
      <c r="R139" s="3"/>
      <c r="S139" s="3"/>
      <c r="T139" s="3"/>
      <c r="U139" s="112"/>
      <c r="V139" s="112"/>
      <c r="W139" s="112"/>
      <c r="X139" s="112"/>
      <c r="Y139" s="236">
        <f t="shared" si="31"/>
        <v>0</v>
      </c>
      <c r="Z139" s="342"/>
      <c r="AA139" s="342"/>
      <c r="AB139" s="342"/>
      <c r="AC139" s="342"/>
      <c r="AD139" s="342"/>
      <c r="AE139" s="342"/>
      <c r="AF139" s="342"/>
      <c r="AG139" s="342"/>
      <c r="AH139" s="342"/>
      <c r="AI139" s="16"/>
      <c r="AJ139" s="16"/>
      <c r="AK139" s="16"/>
      <c r="AL139" s="16"/>
      <c r="AM139" s="16"/>
      <c r="AN139" s="16"/>
      <c r="AO139" s="16"/>
      <c r="AP139" s="16"/>
      <c r="AQ139" s="16"/>
    </row>
    <row r="140" spans="1:43" s="4" customFormat="1" ht="32.25" hidden="1" customHeight="1">
      <c r="A140" s="278">
        <f t="shared" si="30"/>
        <v>93</v>
      </c>
      <c r="B140" s="246">
        <v>822100</v>
      </c>
      <c r="C140" s="279" t="s">
        <v>224</v>
      </c>
      <c r="D140" s="262"/>
      <c r="E140" s="256"/>
      <c r="F140" s="262"/>
      <c r="G140" s="256"/>
      <c r="H140" s="268"/>
      <c r="I140" s="269"/>
      <c r="J140" s="262"/>
      <c r="K140" s="256"/>
      <c r="L140" s="262"/>
      <c r="M140" s="256"/>
      <c r="N140" s="336">
        <f t="shared" si="20"/>
        <v>0</v>
      </c>
      <c r="O140" s="320">
        <f t="shared" si="20"/>
        <v>0</v>
      </c>
      <c r="P140" s="3"/>
      <c r="Q140" s="3"/>
      <c r="R140" s="3"/>
      <c r="S140" s="3"/>
      <c r="T140" s="3"/>
      <c r="U140" s="112"/>
      <c r="V140" s="112"/>
      <c r="W140" s="112"/>
      <c r="X140" s="112"/>
      <c r="Y140" s="236">
        <f t="shared" si="31"/>
        <v>0</v>
      </c>
      <c r="Z140" s="342"/>
      <c r="AA140" s="342"/>
      <c r="AB140" s="342"/>
      <c r="AC140" s="342"/>
      <c r="AD140" s="342"/>
      <c r="AE140" s="342"/>
      <c r="AF140" s="342"/>
      <c r="AG140" s="342"/>
      <c r="AH140" s="342"/>
      <c r="AI140" s="16"/>
      <c r="AJ140" s="16"/>
      <c r="AK140" s="16"/>
      <c r="AL140" s="16"/>
      <c r="AM140" s="16"/>
      <c r="AN140" s="16"/>
      <c r="AO140" s="16"/>
      <c r="AP140" s="16"/>
      <c r="AQ140" s="16"/>
    </row>
    <row r="141" spans="1:43" s="4" customFormat="1" ht="32.25" hidden="1" customHeight="1">
      <c r="A141" s="276">
        <f t="shared" si="30"/>
        <v>94</v>
      </c>
      <c r="B141" s="245">
        <v>823000</v>
      </c>
      <c r="C141" s="277" t="s">
        <v>107</v>
      </c>
      <c r="D141" s="254">
        <f t="shared" ref="D141:M141" si="43">D142</f>
        <v>0</v>
      </c>
      <c r="E141" s="253">
        <f t="shared" si="43"/>
        <v>0</v>
      </c>
      <c r="F141" s="254">
        <f t="shared" si="43"/>
        <v>0</v>
      </c>
      <c r="G141" s="253">
        <f t="shared" si="43"/>
        <v>0</v>
      </c>
      <c r="H141" s="252">
        <f t="shared" si="43"/>
        <v>0</v>
      </c>
      <c r="I141" s="253">
        <f t="shared" si="43"/>
        <v>0</v>
      </c>
      <c r="J141" s="254">
        <f t="shared" si="43"/>
        <v>0</v>
      </c>
      <c r="K141" s="253">
        <f t="shared" si="43"/>
        <v>0</v>
      </c>
      <c r="L141" s="254">
        <f t="shared" si="43"/>
        <v>0</v>
      </c>
      <c r="M141" s="253">
        <f t="shared" si="43"/>
        <v>0</v>
      </c>
      <c r="N141" s="254">
        <f t="shared" si="20"/>
        <v>0</v>
      </c>
      <c r="O141" s="253">
        <f t="shared" si="20"/>
        <v>0</v>
      </c>
      <c r="P141" s="3"/>
      <c r="Q141" s="3"/>
      <c r="R141" s="3"/>
      <c r="S141" s="3"/>
      <c r="T141" s="3"/>
      <c r="U141" s="112"/>
      <c r="V141" s="112"/>
      <c r="W141" s="112"/>
      <c r="X141" s="112"/>
      <c r="Y141" s="236">
        <f t="shared" si="31"/>
        <v>0</v>
      </c>
      <c r="Z141" s="342"/>
      <c r="AA141" s="342"/>
      <c r="AB141" s="342"/>
      <c r="AC141" s="342"/>
      <c r="AD141" s="342"/>
      <c r="AE141" s="342"/>
      <c r="AF141" s="342"/>
      <c r="AG141" s="342"/>
      <c r="AH141" s="342"/>
      <c r="AI141" s="16"/>
      <c r="AJ141" s="16"/>
      <c r="AK141" s="16"/>
      <c r="AL141" s="16"/>
      <c r="AM141" s="16"/>
      <c r="AN141" s="16"/>
      <c r="AO141" s="16"/>
      <c r="AP141" s="16"/>
      <c r="AQ141" s="16"/>
    </row>
    <row r="142" spans="1:43" s="4" customFormat="1" ht="32.25" hidden="1" customHeight="1">
      <c r="A142" s="278">
        <f t="shared" si="30"/>
        <v>95</v>
      </c>
      <c r="B142" s="246">
        <v>823100</v>
      </c>
      <c r="C142" s="279" t="s">
        <v>225</v>
      </c>
      <c r="D142" s="262"/>
      <c r="E142" s="256"/>
      <c r="F142" s="262"/>
      <c r="G142" s="256"/>
      <c r="H142" s="268"/>
      <c r="I142" s="269"/>
      <c r="J142" s="262"/>
      <c r="K142" s="256"/>
      <c r="L142" s="262"/>
      <c r="M142" s="256"/>
      <c r="N142" s="336">
        <f t="shared" si="20"/>
        <v>0</v>
      </c>
      <c r="O142" s="320">
        <f t="shared" si="20"/>
        <v>0</v>
      </c>
      <c r="P142" s="3"/>
      <c r="Q142" s="3"/>
      <c r="R142" s="3"/>
      <c r="S142" s="3"/>
      <c r="T142" s="3"/>
      <c r="U142" s="112"/>
      <c r="V142" s="112"/>
      <c r="W142" s="112"/>
      <c r="X142" s="112"/>
      <c r="Y142" s="236">
        <f t="shared" si="31"/>
        <v>0</v>
      </c>
      <c r="Z142" s="342"/>
      <c r="AA142" s="342"/>
      <c r="AB142" s="342"/>
      <c r="AC142" s="342"/>
      <c r="AD142" s="342"/>
      <c r="AE142" s="342"/>
      <c r="AF142" s="342"/>
      <c r="AG142" s="342"/>
      <c r="AH142" s="342"/>
      <c r="AI142" s="16"/>
      <c r="AJ142" s="16"/>
      <c r="AK142" s="16"/>
      <c r="AL142" s="16"/>
      <c r="AM142" s="16"/>
      <c r="AN142" s="16"/>
      <c r="AO142" s="16"/>
      <c r="AP142" s="16"/>
      <c r="AQ142" s="16"/>
    </row>
    <row r="143" spans="1:43" s="4" customFormat="1" ht="32.25" hidden="1" customHeight="1">
      <c r="A143" s="276">
        <f t="shared" si="30"/>
        <v>96</v>
      </c>
      <c r="B143" s="245">
        <v>830000</v>
      </c>
      <c r="C143" s="277" t="s">
        <v>106</v>
      </c>
      <c r="D143" s="254">
        <f t="shared" ref="D143:M144" si="44">D144</f>
        <v>0</v>
      </c>
      <c r="E143" s="253">
        <f t="shared" si="44"/>
        <v>0</v>
      </c>
      <c r="F143" s="254">
        <f t="shared" si="44"/>
        <v>0</v>
      </c>
      <c r="G143" s="253">
        <f t="shared" si="44"/>
        <v>0</v>
      </c>
      <c r="H143" s="252">
        <f t="shared" si="44"/>
        <v>0</v>
      </c>
      <c r="I143" s="253">
        <f t="shared" si="44"/>
        <v>0</v>
      </c>
      <c r="J143" s="254">
        <f t="shared" si="44"/>
        <v>0</v>
      </c>
      <c r="K143" s="253">
        <f t="shared" si="44"/>
        <v>0</v>
      </c>
      <c r="L143" s="254">
        <f t="shared" si="44"/>
        <v>0</v>
      </c>
      <c r="M143" s="253">
        <f t="shared" si="44"/>
        <v>0</v>
      </c>
      <c r="N143" s="254">
        <f t="shared" si="20"/>
        <v>0</v>
      </c>
      <c r="O143" s="253">
        <f t="shared" si="20"/>
        <v>0</v>
      </c>
      <c r="P143" s="3"/>
      <c r="Q143" s="3"/>
      <c r="R143" s="3"/>
      <c r="S143" s="3"/>
      <c r="T143" s="3"/>
      <c r="U143" s="112"/>
      <c r="V143" s="112"/>
      <c r="W143" s="112"/>
      <c r="X143" s="112"/>
      <c r="Y143" s="236">
        <f t="shared" si="31"/>
        <v>0</v>
      </c>
      <c r="Z143" s="342"/>
      <c r="AA143" s="342"/>
      <c r="AB143" s="342"/>
      <c r="AC143" s="342"/>
      <c r="AD143" s="342"/>
      <c r="AE143" s="342"/>
      <c r="AF143" s="342"/>
      <c r="AG143" s="342"/>
      <c r="AH143" s="342"/>
      <c r="AI143" s="16"/>
      <c r="AJ143" s="16"/>
      <c r="AK143" s="16"/>
      <c r="AL143" s="16"/>
      <c r="AM143" s="16"/>
      <c r="AN143" s="16"/>
      <c r="AO143" s="16"/>
      <c r="AP143" s="16"/>
      <c r="AQ143" s="16"/>
    </row>
    <row r="144" spans="1:43" s="4" customFormat="1" ht="32.25" hidden="1" customHeight="1">
      <c r="A144" s="276">
        <f t="shared" si="30"/>
        <v>97</v>
      </c>
      <c r="B144" s="245">
        <v>831000</v>
      </c>
      <c r="C144" s="277" t="s">
        <v>108</v>
      </c>
      <c r="D144" s="254">
        <f t="shared" si="44"/>
        <v>0</v>
      </c>
      <c r="E144" s="253">
        <f t="shared" si="44"/>
        <v>0</v>
      </c>
      <c r="F144" s="254">
        <f t="shared" si="44"/>
        <v>0</v>
      </c>
      <c r="G144" s="253">
        <f t="shared" si="44"/>
        <v>0</v>
      </c>
      <c r="H144" s="252">
        <f t="shared" si="44"/>
        <v>0</v>
      </c>
      <c r="I144" s="253">
        <f t="shared" si="44"/>
        <v>0</v>
      </c>
      <c r="J144" s="254">
        <f t="shared" si="44"/>
        <v>0</v>
      </c>
      <c r="K144" s="253">
        <f t="shared" si="44"/>
        <v>0</v>
      </c>
      <c r="L144" s="254">
        <f t="shared" si="44"/>
        <v>0</v>
      </c>
      <c r="M144" s="253">
        <f t="shared" si="44"/>
        <v>0</v>
      </c>
      <c r="N144" s="254">
        <f t="shared" si="20"/>
        <v>0</v>
      </c>
      <c r="O144" s="253">
        <f t="shared" si="20"/>
        <v>0</v>
      </c>
      <c r="P144" s="3"/>
      <c r="Q144" s="3"/>
      <c r="R144" s="3"/>
      <c r="S144" s="3"/>
      <c r="T144" s="3"/>
      <c r="U144" s="112"/>
      <c r="V144" s="112"/>
      <c r="W144" s="112"/>
      <c r="X144" s="112"/>
      <c r="Y144" s="236">
        <f t="shared" si="31"/>
        <v>0</v>
      </c>
      <c r="Z144" s="342"/>
      <c r="AA144" s="342"/>
      <c r="AB144" s="342"/>
      <c r="AC144" s="342"/>
      <c r="AD144" s="342"/>
      <c r="AE144" s="342"/>
      <c r="AF144" s="342"/>
      <c r="AG144" s="342"/>
      <c r="AH144" s="342"/>
      <c r="AI144" s="16"/>
      <c r="AJ144" s="16"/>
      <c r="AK144" s="16"/>
      <c r="AL144" s="16"/>
      <c r="AM144" s="16"/>
      <c r="AN144" s="16"/>
      <c r="AO144" s="16"/>
      <c r="AP144" s="16"/>
      <c r="AQ144" s="16"/>
    </row>
    <row r="145" spans="1:43" s="4" customFormat="1" ht="32.25" hidden="1" customHeight="1">
      <c r="A145" s="278">
        <f t="shared" si="30"/>
        <v>98</v>
      </c>
      <c r="B145" s="246">
        <v>831100</v>
      </c>
      <c r="C145" s="279" t="s">
        <v>257</v>
      </c>
      <c r="D145" s="262"/>
      <c r="E145" s="256"/>
      <c r="F145" s="262"/>
      <c r="G145" s="256"/>
      <c r="H145" s="268"/>
      <c r="I145" s="269"/>
      <c r="J145" s="262"/>
      <c r="K145" s="256"/>
      <c r="L145" s="262"/>
      <c r="M145" s="256"/>
      <c r="N145" s="336">
        <f t="shared" si="20"/>
        <v>0</v>
      </c>
      <c r="O145" s="320">
        <f t="shared" si="20"/>
        <v>0</v>
      </c>
      <c r="P145" s="3"/>
      <c r="Q145" s="3"/>
      <c r="R145" s="3"/>
      <c r="S145" s="3"/>
      <c r="T145" s="3"/>
      <c r="U145" s="112"/>
      <c r="V145" s="112"/>
      <c r="W145" s="112"/>
      <c r="X145" s="112"/>
      <c r="Y145" s="236">
        <f t="shared" si="31"/>
        <v>0</v>
      </c>
      <c r="Z145" s="342"/>
      <c r="AA145" s="342"/>
      <c r="AB145" s="342"/>
      <c r="AC145" s="342"/>
      <c r="AD145" s="342"/>
      <c r="AE145" s="342"/>
      <c r="AF145" s="342"/>
      <c r="AG145" s="342"/>
      <c r="AH145" s="342"/>
      <c r="AI145" s="16"/>
      <c r="AJ145" s="16"/>
      <c r="AK145" s="16"/>
      <c r="AL145" s="16"/>
      <c r="AM145" s="16"/>
      <c r="AN145" s="16"/>
      <c r="AO145" s="16"/>
      <c r="AP145" s="16"/>
      <c r="AQ145" s="16"/>
    </row>
    <row r="146" spans="1:43" s="4" customFormat="1" ht="32.25" hidden="1" customHeight="1">
      <c r="A146" s="276">
        <f t="shared" si="30"/>
        <v>99</v>
      </c>
      <c r="B146" s="245">
        <v>840000</v>
      </c>
      <c r="C146" s="277" t="s">
        <v>109</v>
      </c>
      <c r="D146" s="254">
        <f t="shared" ref="D146:M146" si="45">D147+D149+D151</f>
        <v>0</v>
      </c>
      <c r="E146" s="253">
        <f t="shared" si="45"/>
        <v>0</v>
      </c>
      <c r="F146" s="254">
        <f t="shared" si="45"/>
        <v>0</v>
      </c>
      <c r="G146" s="253">
        <f t="shared" si="45"/>
        <v>0</v>
      </c>
      <c r="H146" s="252">
        <f t="shared" si="45"/>
        <v>0</v>
      </c>
      <c r="I146" s="253">
        <f t="shared" si="45"/>
        <v>0</v>
      </c>
      <c r="J146" s="254">
        <f t="shared" si="45"/>
        <v>0</v>
      </c>
      <c r="K146" s="253">
        <f t="shared" si="45"/>
        <v>0</v>
      </c>
      <c r="L146" s="254">
        <f t="shared" si="45"/>
        <v>0</v>
      </c>
      <c r="M146" s="253">
        <f t="shared" si="45"/>
        <v>0</v>
      </c>
      <c r="N146" s="254">
        <f t="shared" si="20"/>
        <v>0</v>
      </c>
      <c r="O146" s="253">
        <f t="shared" si="20"/>
        <v>0</v>
      </c>
      <c r="P146" s="3"/>
      <c r="Q146" s="3"/>
      <c r="R146" s="3"/>
      <c r="S146" s="3"/>
      <c r="T146" s="3"/>
      <c r="U146" s="112"/>
      <c r="V146" s="112"/>
      <c r="W146" s="112"/>
      <c r="X146" s="112"/>
      <c r="Y146" s="236">
        <f t="shared" si="31"/>
        <v>0</v>
      </c>
      <c r="Z146" s="342"/>
      <c r="AA146" s="342"/>
      <c r="AB146" s="342"/>
      <c r="AC146" s="342"/>
      <c r="AD146" s="342"/>
      <c r="AE146" s="342"/>
      <c r="AF146" s="342"/>
      <c r="AG146" s="342"/>
      <c r="AH146" s="342"/>
      <c r="AI146" s="16"/>
      <c r="AJ146" s="16"/>
      <c r="AK146" s="16"/>
      <c r="AL146" s="16"/>
      <c r="AM146" s="16"/>
      <c r="AN146" s="16"/>
      <c r="AO146" s="16"/>
      <c r="AP146" s="16"/>
      <c r="AQ146" s="16"/>
    </row>
    <row r="147" spans="1:43" s="4" customFormat="1" ht="32.25" hidden="1" customHeight="1">
      <c r="A147" s="276">
        <f t="shared" si="30"/>
        <v>100</v>
      </c>
      <c r="B147" s="245">
        <v>841000</v>
      </c>
      <c r="C147" s="277" t="s">
        <v>110</v>
      </c>
      <c r="D147" s="254">
        <f t="shared" ref="D147:M147" si="46">D148</f>
        <v>0</v>
      </c>
      <c r="E147" s="253">
        <f t="shared" si="46"/>
        <v>0</v>
      </c>
      <c r="F147" s="254">
        <f t="shared" si="46"/>
        <v>0</v>
      </c>
      <c r="G147" s="253">
        <f t="shared" si="46"/>
        <v>0</v>
      </c>
      <c r="H147" s="252">
        <f t="shared" si="46"/>
        <v>0</v>
      </c>
      <c r="I147" s="253">
        <f t="shared" si="46"/>
        <v>0</v>
      </c>
      <c r="J147" s="254">
        <f t="shared" si="46"/>
        <v>0</v>
      </c>
      <c r="K147" s="253">
        <f t="shared" si="46"/>
        <v>0</v>
      </c>
      <c r="L147" s="254">
        <f t="shared" si="46"/>
        <v>0</v>
      </c>
      <c r="M147" s="253">
        <f t="shared" si="46"/>
        <v>0</v>
      </c>
      <c r="N147" s="254">
        <f t="shared" si="20"/>
        <v>0</v>
      </c>
      <c r="O147" s="253">
        <f t="shared" si="20"/>
        <v>0</v>
      </c>
      <c r="P147" s="3"/>
      <c r="Q147" s="3"/>
      <c r="R147" s="3"/>
      <c r="S147" s="3"/>
      <c r="T147" s="3"/>
      <c r="U147" s="112"/>
      <c r="V147" s="112"/>
      <c r="W147" s="112"/>
      <c r="X147" s="112"/>
      <c r="Y147" s="236">
        <f t="shared" si="31"/>
        <v>0</v>
      </c>
      <c r="Z147" s="342"/>
      <c r="AA147" s="342"/>
      <c r="AB147" s="342"/>
      <c r="AC147" s="342"/>
      <c r="AD147" s="342"/>
      <c r="AE147" s="342"/>
      <c r="AF147" s="342"/>
      <c r="AG147" s="342"/>
      <c r="AH147" s="342"/>
      <c r="AI147" s="16"/>
      <c r="AJ147" s="16"/>
      <c r="AK147" s="16"/>
      <c r="AL147" s="16"/>
      <c r="AM147" s="16"/>
      <c r="AN147" s="16"/>
      <c r="AO147" s="16"/>
      <c r="AP147" s="16"/>
      <c r="AQ147" s="16"/>
    </row>
    <row r="148" spans="1:43" s="4" customFormat="1" ht="32.25" hidden="1" customHeight="1">
      <c r="A148" s="278">
        <f t="shared" si="30"/>
        <v>101</v>
      </c>
      <c r="B148" s="246">
        <v>841100</v>
      </c>
      <c r="C148" s="279" t="s">
        <v>258</v>
      </c>
      <c r="D148" s="262"/>
      <c r="E148" s="256"/>
      <c r="F148" s="262"/>
      <c r="G148" s="256"/>
      <c r="H148" s="268"/>
      <c r="I148" s="269"/>
      <c r="J148" s="262"/>
      <c r="K148" s="256"/>
      <c r="L148" s="262"/>
      <c r="M148" s="256"/>
      <c r="N148" s="336">
        <f t="shared" si="20"/>
        <v>0</v>
      </c>
      <c r="O148" s="320">
        <f t="shared" si="20"/>
        <v>0</v>
      </c>
      <c r="P148" s="3"/>
      <c r="Q148" s="3"/>
      <c r="R148" s="3"/>
      <c r="S148" s="3"/>
      <c r="T148" s="3"/>
      <c r="U148" s="112"/>
      <c r="V148" s="112"/>
      <c r="W148" s="112"/>
      <c r="X148" s="112"/>
      <c r="Y148" s="236">
        <f t="shared" si="31"/>
        <v>0</v>
      </c>
      <c r="Z148" s="342"/>
      <c r="AA148" s="342"/>
      <c r="AB148" s="342"/>
      <c r="AC148" s="342"/>
      <c r="AD148" s="342"/>
      <c r="AE148" s="342"/>
      <c r="AF148" s="342"/>
      <c r="AG148" s="342"/>
      <c r="AH148" s="342"/>
      <c r="AI148" s="16"/>
      <c r="AJ148" s="16"/>
      <c r="AK148" s="16"/>
      <c r="AL148" s="16"/>
      <c r="AM148" s="16"/>
      <c r="AN148" s="16"/>
      <c r="AO148" s="16"/>
      <c r="AP148" s="16"/>
      <c r="AQ148" s="16"/>
    </row>
    <row r="149" spans="1:43" s="4" customFormat="1" ht="32.25" hidden="1" customHeight="1">
      <c r="A149" s="276">
        <f t="shared" si="30"/>
        <v>102</v>
      </c>
      <c r="B149" s="245">
        <v>842000</v>
      </c>
      <c r="C149" s="277" t="s">
        <v>111</v>
      </c>
      <c r="D149" s="254">
        <f t="shared" ref="D149:M149" si="47">D150</f>
        <v>0</v>
      </c>
      <c r="E149" s="253">
        <f t="shared" si="47"/>
        <v>0</v>
      </c>
      <c r="F149" s="254">
        <f t="shared" si="47"/>
        <v>0</v>
      </c>
      <c r="G149" s="253">
        <f t="shared" si="47"/>
        <v>0</v>
      </c>
      <c r="H149" s="252">
        <f t="shared" si="47"/>
        <v>0</v>
      </c>
      <c r="I149" s="253">
        <f t="shared" si="47"/>
        <v>0</v>
      </c>
      <c r="J149" s="254">
        <f t="shared" si="47"/>
        <v>0</v>
      </c>
      <c r="K149" s="253">
        <f t="shared" si="47"/>
        <v>0</v>
      </c>
      <c r="L149" s="254">
        <f t="shared" si="47"/>
        <v>0</v>
      </c>
      <c r="M149" s="253">
        <f t="shared" si="47"/>
        <v>0</v>
      </c>
      <c r="N149" s="254">
        <f t="shared" si="20"/>
        <v>0</v>
      </c>
      <c r="O149" s="253">
        <f t="shared" si="20"/>
        <v>0</v>
      </c>
      <c r="P149" s="3"/>
      <c r="Q149" s="3"/>
      <c r="R149" s="3"/>
      <c r="S149" s="3"/>
      <c r="T149" s="3"/>
      <c r="U149" s="112"/>
      <c r="V149" s="112"/>
      <c r="W149" s="112"/>
      <c r="X149" s="112"/>
      <c r="Y149" s="236">
        <f t="shared" si="31"/>
        <v>0</v>
      </c>
      <c r="Z149" s="342"/>
      <c r="AA149" s="342"/>
      <c r="AB149" s="342"/>
      <c r="AC149" s="342"/>
      <c r="AD149" s="342"/>
      <c r="AE149" s="342"/>
      <c r="AF149" s="342"/>
      <c r="AG149" s="342"/>
      <c r="AH149" s="342"/>
      <c r="AI149" s="16"/>
      <c r="AJ149" s="16"/>
      <c r="AK149" s="16"/>
      <c r="AL149" s="16"/>
      <c r="AM149" s="16"/>
      <c r="AN149" s="16"/>
      <c r="AO149" s="16"/>
      <c r="AP149" s="16"/>
      <c r="AQ149" s="16"/>
    </row>
    <row r="150" spans="1:43" s="4" customFormat="1" ht="32.25" hidden="1" customHeight="1">
      <c r="A150" s="278">
        <f t="shared" si="30"/>
        <v>103</v>
      </c>
      <c r="B150" s="246">
        <v>842100</v>
      </c>
      <c r="C150" s="279" t="s">
        <v>259</v>
      </c>
      <c r="D150" s="262"/>
      <c r="E150" s="256"/>
      <c r="F150" s="262"/>
      <c r="G150" s="256"/>
      <c r="H150" s="268"/>
      <c r="I150" s="269"/>
      <c r="J150" s="262"/>
      <c r="K150" s="256"/>
      <c r="L150" s="262"/>
      <c r="M150" s="256"/>
      <c r="N150" s="336">
        <f t="shared" si="20"/>
        <v>0</v>
      </c>
      <c r="O150" s="320">
        <f t="shared" si="20"/>
        <v>0</v>
      </c>
      <c r="P150" s="3"/>
      <c r="Q150" s="3"/>
      <c r="R150" s="3"/>
      <c r="S150" s="3"/>
      <c r="T150" s="3"/>
      <c r="U150" s="112"/>
      <c r="V150" s="112"/>
      <c r="W150" s="112"/>
      <c r="X150" s="112"/>
      <c r="Y150" s="236">
        <f t="shared" si="31"/>
        <v>0</v>
      </c>
      <c r="Z150" s="342"/>
      <c r="AA150" s="342"/>
      <c r="AB150" s="342"/>
      <c r="AC150" s="342"/>
      <c r="AD150" s="342"/>
      <c r="AE150" s="342"/>
      <c r="AF150" s="342"/>
      <c r="AG150" s="342"/>
      <c r="AH150" s="342"/>
      <c r="AI150" s="16"/>
      <c r="AJ150" s="16"/>
      <c r="AK150" s="16"/>
      <c r="AL150" s="16"/>
      <c r="AM150" s="16"/>
      <c r="AN150" s="16"/>
      <c r="AO150" s="16"/>
      <c r="AP150" s="16"/>
      <c r="AQ150" s="16"/>
    </row>
    <row r="151" spans="1:43" s="4" customFormat="1" ht="32.25" hidden="1" customHeight="1">
      <c r="A151" s="276">
        <f t="shared" si="30"/>
        <v>104</v>
      </c>
      <c r="B151" s="245">
        <v>843000</v>
      </c>
      <c r="C151" s="277" t="s">
        <v>112</v>
      </c>
      <c r="D151" s="254">
        <f t="shared" ref="D151:M151" si="48">D152</f>
        <v>0</v>
      </c>
      <c r="E151" s="253">
        <f t="shared" si="48"/>
        <v>0</v>
      </c>
      <c r="F151" s="254">
        <f t="shared" si="48"/>
        <v>0</v>
      </c>
      <c r="G151" s="253">
        <f t="shared" si="48"/>
        <v>0</v>
      </c>
      <c r="H151" s="252">
        <f t="shared" si="48"/>
        <v>0</v>
      </c>
      <c r="I151" s="253">
        <f t="shared" si="48"/>
        <v>0</v>
      </c>
      <c r="J151" s="254">
        <f t="shared" si="48"/>
        <v>0</v>
      </c>
      <c r="K151" s="253">
        <f t="shared" si="48"/>
        <v>0</v>
      </c>
      <c r="L151" s="254">
        <f t="shared" si="48"/>
        <v>0</v>
      </c>
      <c r="M151" s="253">
        <f t="shared" si="48"/>
        <v>0</v>
      </c>
      <c r="N151" s="254">
        <f t="shared" si="20"/>
        <v>0</v>
      </c>
      <c r="O151" s="253">
        <f t="shared" si="20"/>
        <v>0</v>
      </c>
      <c r="P151" s="3"/>
      <c r="Q151" s="3"/>
      <c r="R151" s="3"/>
      <c r="S151" s="3"/>
      <c r="T151" s="3"/>
      <c r="U151" s="112"/>
      <c r="V151" s="112"/>
      <c r="W151" s="112"/>
      <c r="X151" s="112"/>
      <c r="Y151" s="236">
        <f t="shared" si="31"/>
        <v>0</v>
      </c>
      <c r="Z151" s="342"/>
      <c r="AA151" s="342"/>
      <c r="AB151" s="342"/>
      <c r="AC151" s="342"/>
      <c r="AD151" s="342"/>
      <c r="AE151" s="342"/>
      <c r="AF151" s="342"/>
      <c r="AG151" s="342"/>
      <c r="AH151" s="342"/>
      <c r="AI151" s="16"/>
      <c r="AJ151" s="16"/>
      <c r="AK151" s="16"/>
      <c r="AL151" s="16"/>
      <c r="AM151" s="16"/>
      <c r="AN151" s="16"/>
      <c r="AO151" s="16"/>
      <c r="AP151" s="16"/>
      <c r="AQ151" s="16"/>
    </row>
    <row r="152" spans="1:43" s="4" customFormat="1" ht="32.25" hidden="1" customHeight="1">
      <c r="A152" s="278">
        <f t="shared" si="30"/>
        <v>105</v>
      </c>
      <c r="B152" s="246">
        <v>843100</v>
      </c>
      <c r="C152" s="279" t="s">
        <v>260</v>
      </c>
      <c r="D152" s="262"/>
      <c r="E152" s="256"/>
      <c r="F152" s="262"/>
      <c r="G152" s="256"/>
      <c r="H152" s="268"/>
      <c r="I152" s="269"/>
      <c r="J152" s="262"/>
      <c r="K152" s="256"/>
      <c r="L152" s="262"/>
      <c r="M152" s="256"/>
      <c r="N152" s="336">
        <f t="shared" ref="N152:O212" si="49">SUM(H152,J152,L152)</f>
        <v>0</v>
      </c>
      <c r="O152" s="320">
        <f t="shared" si="49"/>
        <v>0</v>
      </c>
      <c r="P152" s="3"/>
      <c r="Q152" s="3"/>
      <c r="R152" s="3"/>
      <c r="S152" s="3"/>
      <c r="T152" s="3"/>
      <c r="U152" s="112"/>
      <c r="V152" s="112"/>
      <c r="W152" s="112"/>
      <c r="X152" s="112"/>
      <c r="Y152" s="236">
        <f t="shared" si="31"/>
        <v>0</v>
      </c>
      <c r="Z152" s="342"/>
      <c r="AA152" s="342"/>
      <c r="AB152" s="342"/>
      <c r="AC152" s="342"/>
      <c r="AD152" s="342"/>
      <c r="AE152" s="342"/>
      <c r="AF152" s="342"/>
      <c r="AG152" s="342"/>
      <c r="AH152" s="342"/>
      <c r="AI152" s="16"/>
      <c r="AJ152" s="16"/>
      <c r="AK152" s="16"/>
      <c r="AL152" s="16"/>
      <c r="AM152" s="16"/>
      <c r="AN152" s="16"/>
      <c r="AO152" s="16"/>
      <c r="AP152" s="16"/>
      <c r="AQ152" s="16"/>
    </row>
    <row r="153" spans="1:43" s="4" customFormat="1" ht="38.25" hidden="1">
      <c r="A153" s="274">
        <f t="shared" si="30"/>
        <v>106</v>
      </c>
      <c r="B153" s="244">
        <v>900000</v>
      </c>
      <c r="C153" s="275" t="s">
        <v>113</v>
      </c>
      <c r="D153" s="264">
        <f>D154+D173</f>
        <v>0</v>
      </c>
      <c r="E153" s="263">
        <f t="shared" ref="E153:M153" si="50">E154+E173</f>
        <v>0</v>
      </c>
      <c r="F153" s="264">
        <f t="shared" si="50"/>
        <v>0</v>
      </c>
      <c r="G153" s="263">
        <f t="shared" si="50"/>
        <v>0</v>
      </c>
      <c r="H153" s="251">
        <f t="shared" si="50"/>
        <v>0</v>
      </c>
      <c r="I153" s="263">
        <f t="shared" si="50"/>
        <v>0</v>
      </c>
      <c r="J153" s="264">
        <f t="shared" si="50"/>
        <v>0</v>
      </c>
      <c r="K153" s="263">
        <f t="shared" si="50"/>
        <v>0</v>
      </c>
      <c r="L153" s="264">
        <f t="shared" si="50"/>
        <v>0</v>
      </c>
      <c r="M153" s="263">
        <f t="shared" si="50"/>
        <v>0</v>
      </c>
      <c r="N153" s="264">
        <f t="shared" si="49"/>
        <v>0</v>
      </c>
      <c r="O153" s="263">
        <f t="shared" si="49"/>
        <v>0</v>
      </c>
      <c r="P153" s="3"/>
      <c r="Q153" s="3"/>
      <c r="R153" s="3"/>
      <c r="S153" s="3"/>
      <c r="T153" s="3"/>
      <c r="U153" s="112"/>
      <c r="V153" s="112"/>
      <c r="W153" s="112"/>
      <c r="X153" s="112"/>
      <c r="Y153" s="236">
        <f t="shared" si="31"/>
        <v>0</v>
      </c>
      <c r="Z153" s="342"/>
      <c r="AA153" s="342"/>
      <c r="AB153" s="342"/>
      <c r="AC153" s="342"/>
      <c r="AD153" s="342"/>
      <c r="AE153" s="342"/>
      <c r="AF153" s="342"/>
      <c r="AG153" s="342"/>
      <c r="AH153" s="342"/>
      <c r="AI153" s="16"/>
      <c r="AJ153" s="16"/>
      <c r="AK153" s="16"/>
      <c r="AL153" s="16"/>
      <c r="AM153" s="16"/>
      <c r="AN153" s="16"/>
      <c r="AO153" s="16"/>
      <c r="AP153" s="16"/>
      <c r="AQ153" s="16"/>
    </row>
    <row r="154" spans="1:43" s="4" customFormat="1" ht="32.25" hidden="1" customHeight="1">
      <c r="A154" s="276">
        <f t="shared" si="30"/>
        <v>107</v>
      </c>
      <c r="B154" s="245">
        <v>910000</v>
      </c>
      <c r="C154" s="277" t="s">
        <v>114</v>
      </c>
      <c r="D154" s="254">
        <f>D155+D165</f>
        <v>0</v>
      </c>
      <c r="E154" s="253">
        <f t="shared" ref="E154:M154" si="51">E155+E165</f>
        <v>0</v>
      </c>
      <c r="F154" s="254">
        <f t="shared" si="51"/>
        <v>0</v>
      </c>
      <c r="G154" s="253">
        <f t="shared" si="51"/>
        <v>0</v>
      </c>
      <c r="H154" s="252">
        <f t="shared" si="51"/>
        <v>0</v>
      </c>
      <c r="I154" s="253">
        <f t="shared" si="51"/>
        <v>0</v>
      </c>
      <c r="J154" s="254">
        <f t="shared" si="51"/>
        <v>0</v>
      </c>
      <c r="K154" s="253">
        <f t="shared" si="51"/>
        <v>0</v>
      </c>
      <c r="L154" s="254">
        <f t="shared" si="51"/>
        <v>0</v>
      </c>
      <c r="M154" s="253">
        <f t="shared" si="51"/>
        <v>0</v>
      </c>
      <c r="N154" s="254">
        <f t="shared" si="49"/>
        <v>0</v>
      </c>
      <c r="O154" s="253">
        <f t="shared" si="49"/>
        <v>0</v>
      </c>
      <c r="P154" s="3"/>
      <c r="Q154" s="3"/>
      <c r="R154" s="3"/>
      <c r="S154" s="3"/>
      <c r="T154" s="3"/>
      <c r="U154" s="112"/>
      <c r="V154" s="112"/>
      <c r="W154" s="112"/>
      <c r="X154" s="112"/>
      <c r="Y154" s="236">
        <f t="shared" si="31"/>
        <v>0</v>
      </c>
      <c r="Z154" s="342"/>
      <c r="AA154" s="342"/>
      <c r="AB154" s="342"/>
      <c r="AC154" s="342"/>
      <c r="AD154" s="342"/>
      <c r="AE154" s="342"/>
      <c r="AF154" s="342"/>
      <c r="AG154" s="342"/>
      <c r="AH154" s="342"/>
      <c r="AI154" s="16"/>
      <c r="AJ154" s="16"/>
      <c r="AK154" s="16"/>
      <c r="AL154" s="16"/>
      <c r="AM154" s="16"/>
      <c r="AN154" s="16"/>
      <c r="AO154" s="16"/>
      <c r="AP154" s="16"/>
      <c r="AQ154" s="16"/>
    </row>
    <row r="155" spans="1:43" s="4" customFormat="1" ht="32.25" hidden="1" customHeight="1">
      <c r="A155" s="276">
        <f t="shared" si="30"/>
        <v>108</v>
      </c>
      <c r="B155" s="245">
        <v>911000</v>
      </c>
      <c r="C155" s="277" t="s">
        <v>115</v>
      </c>
      <c r="D155" s="254">
        <f t="shared" ref="D155:M155" si="52">SUM(D156:D164)</f>
        <v>0</v>
      </c>
      <c r="E155" s="253">
        <f t="shared" si="52"/>
        <v>0</v>
      </c>
      <c r="F155" s="254">
        <f t="shared" si="52"/>
        <v>0</v>
      </c>
      <c r="G155" s="253">
        <f t="shared" si="52"/>
        <v>0</v>
      </c>
      <c r="H155" s="252">
        <f t="shared" si="52"/>
        <v>0</v>
      </c>
      <c r="I155" s="253">
        <f t="shared" si="52"/>
        <v>0</v>
      </c>
      <c r="J155" s="254">
        <f t="shared" si="52"/>
        <v>0</v>
      </c>
      <c r="K155" s="253">
        <f t="shared" si="52"/>
        <v>0</v>
      </c>
      <c r="L155" s="254">
        <f t="shared" si="52"/>
        <v>0</v>
      </c>
      <c r="M155" s="253">
        <f t="shared" si="52"/>
        <v>0</v>
      </c>
      <c r="N155" s="254">
        <f t="shared" si="49"/>
        <v>0</v>
      </c>
      <c r="O155" s="253">
        <f t="shared" si="49"/>
        <v>0</v>
      </c>
      <c r="P155" s="3"/>
      <c r="Q155" s="3"/>
      <c r="R155" s="3"/>
      <c r="S155" s="3"/>
      <c r="T155" s="3"/>
      <c r="U155" s="112"/>
      <c r="V155" s="112"/>
      <c r="W155" s="112"/>
      <c r="X155" s="112"/>
      <c r="Y155" s="236">
        <f t="shared" si="31"/>
        <v>0</v>
      </c>
      <c r="Z155" s="342"/>
      <c r="AA155" s="342"/>
      <c r="AB155" s="342"/>
      <c r="AC155" s="342"/>
      <c r="AD155" s="342"/>
      <c r="AE155" s="342"/>
      <c r="AF155" s="342"/>
      <c r="AG155" s="342"/>
      <c r="AH155" s="342"/>
      <c r="AI155" s="16"/>
      <c r="AJ155" s="16"/>
      <c r="AK155" s="16"/>
      <c r="AL155" s="16"/>
      <c r="AM155" s="16"/>
      <c r="AN155" s="16"/>
      <c r="AO155" s="16"/>
      <c r="AP155" s="16"/>
      <c r="AQ155" s="16"/>
    </row>
    <row r="156" spans="1:43" s="4" customFormat="1" ht="32.25" hidden="1" customHeight="1">
      <c r="A156" s="278">
        <f t="shared" si="30"/>
        <v>109</v>
      </c>
      <c r="B156" s="246">
        <v>911100</v>
      </c>
      <c r="C156" s="279" t="s">
        <v>261</v>
      </c>
      <c r="D156" s="262"/>
      <c r="E156" s="256"/>
      <c r="F156" s="262"/>
      <c r="G156" s="256"/>
      <c r="H156" s="268"/>
      <c r="I156" s="269"/>
      <c r="J156" s="262"/>
      <c r="K156" s="256"/>
      <c r="L156" s="262"/>
      <c r="M156" s="261"/>
      <c r="N156" s="336">
        <f t="shared" si="49"/>
        <v>0</v>
      </c>
      <c r="O156" s="320">
        <f t="shared" si="49"/>
        <v>0</v>
      </c>
      <c r="P156" s="3"/>
      <c r="Q156" s="3"/>
      <c r="R156" s="3"/>
      <c r="S156" s="3"/>
      <c r="T156" s="3"/>
      <c r="U156" s="112"/>
      <c r="V156" s="112"/>
      <c r="W156" s="112"/>
      <c r="X156" s="112"/>
      <c r="Y156" s="236">
        <f t="shared" si="31"/>
        <v>0</v>
      </c>
      <c r="Z156" s="342"/>
      <c r="AA156" s="342"/>
      <c r="AB156" s="342"/>
      <c r="AC156" s="342"/>
      <c r="AD156" s="342"/>
      <c r="AE156" s="342"/>
      <c r="AF156" s="342"/>
      <c r="AG156" s="342"/>
      <c r="AH156" s="342"/>
      <c r="AI156" s="16"/>
      <c r="AJ156" s="16"/>
      <c r="AK156" s="16"/>
      <c r="AL156" s="16"/>
      <c r="AM156" s="16"/>
      <c r="AN156" s="16"/>
      <c r="AO156" s="16"/>
      <c r="AP156" s="16"/>
      <c r="AQ156" s="16"/>
    </row>
    <row r="157" spans="1:43" s="4" customFormat="1" ht="32.25" hidden="1" customHeight="1">
      <c r="A157" s="278">
        <f t="shared" si="30"/>
        <v>110</v>
      </c>
      <c r="B157" s="246">
        <v>911200</v>
      </c>
      <c r="C157" s="279" t="s">
        <v>262</v>
      </c>
      <c r="D157" s="262"/>
      <c r="E157" s="256"/>
      <c r="F157" s="262"/>
      <c r="G157" s="256"/>
      <c r="H157" s="268"/>
      <c r="I157" s="269"/>
      <c r="J157" s="262"/>
      <c r="K157" s="256"/>
      <c r="L157" s="262"/>
      <c r="M157" s="261"/>
      <c r="N157" s="336">
        <f t="shared" si="49"/>
        <v>0</v>
      </c>
      <c r="O157" s="320">
        <f t="shared" si="49"/>
        <v>0</v>
      </c>
      <c r="P157" s="3"/>
      <c r="Q157" s="3"/>
      <c r="R157" s="3"/>
      <c r="S157" s="3"/>
      <c r="T157" s="3"/>
      <c r="U157" s="112"/>
      <c r="V157" s="112"/>
      <c r="W157" s="112"/>
      <c r="X157" s="112"/>
      <c r="Y157" s="236">
        <f t="shared" si="31"/>
        <v>0</v>
      </c>
      <c r="Z157" s="342"/>
      <c r="AA157" s="342"/>
      <c r="AB157" s="342"/>
      <c r="AC157" s="342"/>
      <c r="AD157" s="342"/>
      <c r="AE157" s="342"/>
      <c r="AF157" s="342"/>
      <c r="AG157" s="342"/>
      <c r="AH157" s="342"/>
      <c r="AI157" s="16"/>
      <c r="AJ157" s="16"/>
      <c r="AK157" s="16"/>
      <c r="AL157" s="16"/>
      <c r="AM157" s="16"/>
      <c r="AN157" s="16"/>
      <c r="AO157" s="16"/>
      <c r="AP157" s="16"/>
      <c r="AQ157" s="16"/>
    </row>
    <row r="158" spans="1:43" s="4" customFormat="1" ht="38.25" hidden="1">
      <c r="A158" s="278">
        <f t="shared" si="30"/>
        <v>111</v>
      </c>
      <c r="B158" s="246">
        <v>911300</v>
      </c>
      <c r="C158" s="279" t="s">
        <v>227</v>
      </c>
      <c r="D158" s="262"/>
      <c r="E158" s="256"/>
      <c r="F158" s="262"/>
      <c r="G158" s="256"/>
      <c r="H158" s="268"/>
      <c r="I158" s="269"/>
      <c r="J158" s="262"/>
      <c r="K158" s="256"/>
      <c r="L158" s="262"/>
      <c r="M158" s="261"/>
      <c r="N158" s="336">
        <f t="shared" si="49"/>
        <v>0</v>
      </c>
      <c r="O158" s="320">
        <f t="shared" si="49"/>
        <v>0</v>
      </c>
      <c r="P158" s="3"/>
      <c r="Q158" s="3"/>
      <c r="R158" s="3"/>
      <c r="S158" s="3"/>
      <c r="T158" s="3"/>
      <c r="U158" s="112"/>
      <c r="V158" s="112"/>
      <c r="W158" s="112"/>
      <c r="X158" s="112"/>
      <c r="Y158" s="236">
        <f t="shared" si="31"/>
        <v>0</v>
      </c>
      <c r="Z158" s="342"/>
      <c r="AA158" s="342"/>
      <c r="AB158" s="342"/>
      <c r="AC158" s="342"/>
      <c r="AD158" s="342"/>
      <c r="AE158" s="342"/>
      <c r="AF158" s="342"/>
      <c r="AG158" s="342"/>
      <c r="AH158" s="342"/>
      <c r="AI158" s="16"/>
      <c r="AJ158" s="16"/>
      <c r="AK158" s="16"/>
      <c r="AL158" s="16"/>
      <c r="AM158" s="16"/>
      <c r="AN158" s="16"/>
      <c r="AO158" s="16"/>
      <c r="AP158" s="16"/>
      <c r="AQ158" s="16"/>
    </row>
    <row r="159" spans="1:43" s="4" customFormat="1" ht="32.25" hidden="1" customHeight="1">
      <c r="A159" s="278">
        <f t="shared" si="30"/>
        <v>112</v>
      </c>
      <c r="B159" s="246">
        <v>911400</v>
      </c>
      <c r="C159" s="279" t="s">
        <v>228</v>
      </c>
      <c r="D159" s="262"/>
      <c r="E159" s="256"/>
      <c r="F159" s="262"/>
      <c r="G159" s="256"/>
      <c r="H159" s="268"/>
      <c r="I159" s="269"/>
      <c r="J159" s="262"/>
      <c r="K159" s="256"/>
      <c r="L159" s="262"/>
      <c r="M159" s="261"/>
      <c r="N159" s="336">
        <f t="shared" si="49"/>
        <v>0</v>
      </c>
      <c r="O159" s="320">
        <f t="shared" si="49"/>
        <v>0</v>
      </c>
      <c r="P159" s="3"/>
      <c r="Q159" s="3"/>
      <c r="R159" s="3"/>
      <c r="S159" s="3"/>
      <c r="T159" s="3"/>
      <c r="U159" s="112"/>
      <c r="V159" s="112"/>
      <c r="W159" s="112"/>
      <c r="X159" s="112"/>
      <c r="Y159" s="236">
        <f t="shared" si="31"/>
        <v>0</v>
      </c>
      <c r="Z159" s="342"/>
      <c r="AA159" s="342"/>
      <c r="AB159" s="342"/>
      <c r="AC159" s="342"/>
      <c r="AD159" s="342"/>
      <c r="AE159" s="342"/>
      <c r="AF159" s="342"/>
      <c r="AG159" s="342"/>
      <c r="AH159" s="342"/>
      <c r="AI159" s="16"/>
      <c r="AJ159" s="16"/>
      <c r="AK159" s="16"/>
      <c r="AL159" s="16"/>
      <c r="AM159" s="16"/>
      <c r="AN159" s="16"/>
      <c r="AO159" s="16"/>
      <c r="AP159" s="16"/>
      <c r="AQ159" s="16"/>
    </row>
    <row r="160" spans="1:43" s="4" customFormat="1" ht="32.25" hidden="1" customHeight="1">
      <c r="A160" s="278">
        <f t="shared" si="30"/>
        <v>113</v>
      </c>
      <c r="B160" s="246">
        <v>911500</v>
      </c>
      <c r="C160" s="279" t="s">
        <v>547</v>
      </c>
      <c r="D160" s="262"/>
      <c r="E160" s="256"/>
      <c r="F160" s="262"/>
      <c r="G160" s="256"/>
      <c r="H160" s="268"/>
      <c r="I160" s="269"/>
      <c r="J160" s="262"/>
      <c r="K160" s="256"/>
      <c r="L160" s="262"/>
      <c r="M160" s="261"/>
      <c r="N160" s="336">
        <f t="shared" si="49"/>
        <v>0</v>
      </c>
      <c r="O160" s="320">
        <f t="shared" si="49"/>
        <v>0</v>
      </c>
      <c r="P160" s="3"/>
      <c r="Q160" s="3"/>
      <c r="R160" s="3"/>
      <c r="S160" s="3"/>
      <c r="T160" s="3"/>
      <c r="U160" s="112"/>
      <c r="V160" s="112"/>
      <c r="W160" s="112"/>
      <c r="X160" s="112"/>
      <c r="Y160" s="236">
        <f t="shared" si="31"/>
        <v>0</v>
      </c>
      <c r="Z160" s="342"/>
      <c r="AA160" s="342"/>
      <c r="AB160" s="342"/>
      <c r="AC160" s="342"/>
      <c r="AD160" s="342"/>
      <c r="AE160" s="342"/>
      <c r="AF160" s="342"/>
      <c r="AG160" s="342"/>
      <c r="AH160" s="342"/>
      <c r="AI160" s="16"/>
      <c r="AJ160" s="16"/>
      <c r="AK160" s="16"/>
      <c r="AL160" s="16"/>
      <c r="AM160" s="16"/>
      <c r="AN160" s="16"/>
      <c r="AO160" s="16"/>
      <c r="AP160" s="16"/>
      <c r="AQ160" s="16"/>
    </row>
    <row r="161" spans="1:43" s="4" customFormat="1" ht="32.25" hidden="1" customHeight="1">
      <c r="A161" s="278">
        <f t="shared" si="30"/>
        <v>114</v>
      </c>
      <c r="B161" s="246">
        <v>911600</v>
      </c>
      <c r="C161" s="279" t="s">
        <v>229</v>
      </c>
      <c r="D161" s="262"/>
      <c r="E161" s="256"/>
      <c r="F161" s="262"/>
      <c r="G161" s="256"/>
      <c r="H161" s="268"/>
      <c r="I161" s="269"/>
      <c r="J161" s="262"/>
      <c r="K161" s="256"/>
      <c r="L161" s="262"/>
      <c r="M161" s="261"/>
      <c r="N161" s="336">
        <f t="shared" si="49"/>
        <v>0</v>
      </c>
      <c r="O161" s="320">
        <f t="shared" si="49"/>
        <v>0</v>
      </c>
      <c r="P161" s="3"/>
      <c r="Q161" s="3"/>
      <c r="R161" s="3"/>
      <c r="S161" s="3"/>
      <c r="T161" s="3"/>
      <c r="U161" s="112"/>
      <c r="V161" s="112"/>
      <c r="W161" s="112"/>
      <c r="X161" s="112"/>
      <c r="Y161" s="236">
        <f t="shared" si="31"/>
        <v>0</v>
      </c>
      <c r="Z161" s="342"/>
      <c r="AA161" s="342"/>
      <c r="AB161" s="342"/>
      <c r="AC161" s="342"/>
      <c r="AD161" s="342"/>
      <c r="AE161" s="342"/>
      <c r="AF161" s="342"/>
      <c r="AG161" s="342"/>
      <c r="AH161" s="342"/>
      <c r="AI161" s="16"/>
      <c r="AJ161" s="16"/>
      <c r="AK161" s="16"/>
      <c r="AL161" s="16"/>
      <c r="AM161" s="16"/>
      <c r="AN161" s="16"/>
      <c r="AO161" s="16"/>
      <c r="AP161" s="16"/>
      <c r="AQ161" s="16"/>
    </row>
    <row r="162" spans="1:43" s="4" customFormat="1" ht="32.25" hidden="1" customHeight="1">
      <c r="A162" s="278">
        <f t="shared" si="30"/>
        <v>115</v>
      </c>
      <c r="B162" s="246">
        <v>911700</v>
      </c>
      <c r="C162" s="279" t="s">
        <v>230</v>
      </c>
      <c r="D162" s="262"/>
      <c r="E162" s="256"/>
      <c r="F162" s="262"/>
      <c r="G162" s="256"/>
      <c r="H162" s="268"/>
      <c r="I162" s="269"/>
      <c r="J162" s="262"/>
      <c r="K162" s="256"/>
      <c r="L162" s="262"/>
      <c r="M162" s="261"/>
      <c r="N162" s="336">
        <f t="shared" si="49"/>
        <v>0</v>
      </c>
      <c r="O162" s="320">
        <f t="shared" si="49"/>
        <v>0</v>
      </c>
      <c r="P162" s="3"/>
      <c r="Q162" s="3"/>
      <c r="R162" s="3"/>
      <c r="S162" s="3"/>
      <c r="T162" s="3"/>
      <c r="U162" s="112"/>
      <c r="V162" s="112"/>
      <c r="W162" s="112"/>
      <c r="X162" s="112"/>
      <c r="Y162" s="236">
        <f t="shared" si="31"/>
        <v>0</v>
      </c>
      <c r="Z162" s="342"/>
      <c r="AA162" s="342"/>
      <c r="AB162" s="342"/>
      <c r="AC162" s="342"/>
      <c r="AD162" s="342"/>
      <c r="AE162" s="342"/>
      <c r="AF162" s="342"/>
      <c r="AG162" s="342"/>
      <c r="AH162" s="342"/>
      <c r="AI162" s="16"/>
      <c r="AJ162" s="16"/>
      <c r="AK162" s="16"/>
      <c r="AL162" s="16"/>
      <c r="AM162" s="16"/>
      <c r="AN162" s="16"/>
      <c r="AO162" s="16"/>
      <c r="AP162" s="16"/>
      <c r="AQ162" s="16"/>
    </row>
    <row r="163" spans="1:43" s="4" customFormat="1" ht="32.25" hidden="1" customHeight="1">
      <c r="A163" s="278">
        <f t="shared" si="30"/>
        <v>116</v>
      </c>
      <c r="B163" s="246">
        <v>911800</v>
      </c>
      <c r="C163" s="279" t="s">
        <v>231</v>
      </c>
      <c r="D163" s="262"/>
      <c r="E163" s="256"/>
      <c r="F163" s="262"/>
      <c r="G163" s="256"/>
      <c r="H163" s="268"/>
      <c r="I163" s="269"/>
      <c r="J163" s="262"/>
      <c r="K163" s="256"/>
      <c r="L163" s="262"/>
      <c r="M163" s="261"/>
      <c r="N163" s="336">
        <f t="shared" si="49"/>
        <v>0</v>
      </c>
      <c r="O163" s="320">
        <f t="shared" si="49"/>
        <v>0</v>
      </c>
      <c r="P163" s="3"/>
      <c r="Q163" s="3"/>
      <c r="R163" s="3"/>
      <c r="S163" s="3"/>
      <c r="T163" s="3"/>
      <c r="U163" s="112"/>
      <c r="V163" s="112"/>
      <c r="W163" s="112"/>
      <c r="X163" s="112"/>
      <c r="Y163" s="236">
        <f t="shared" si="31"/>
        <v>0</v>
      </c>
      <c r="Z163" s="342"/>
      <c r="AA163" s="342"/>
      <c r="AB163" s="342"/>
      <c r="AC163" s="342"/>
      <c r="AD163" s="342"/>
      <c r="AE163" s="342"/>
      <c r="AF163" s="342"/>
      <c r="AG163" s="342"/>
      <c r="AH163" s="342"/>
      <c r="AI163" s="16"/>
      <c r="AJ163" s="16"/>
      <c r="AK163" s="16"/>
      <c r="AL163" s="16"/>
      <c r="AM163" s="16"/>
      <c r="AN163" s="16"/>
      <c r="AO163" s="16"/>
      <c r="AP163" s="16"/>
      <c r="AQ163" s="16"/>
    </row>
    <row r="164" spans="1:43" s="4" customFormat="1" ht="32.25" hidden="1" customHeight="1">
      <c r="A164" s="278">
        <f t="shared" si="30"/>
        <v>117</v>
      </c>
      <c r="B164" s="246">
        <v>911900</v>
      </c>
      <c r="C164" s="279" t="s">
        <v>1209</v>
      </c>
      <c r="D164" s="262"/>
      <c r="E164" s="256"/>
      <c r="F164" s="262"/>
      <c r="G164" s="256"/>
      <c r="H164" s="268"/>
      <c r="I164" s="269"/>
      <c r="J164" s="262"/>
      <c r="K164" s="256"/>
      <c r="L164" s="262"/>
      <c r="M164" s="261"/>
      <c r="N164" s="336">
        <f t="shared" si="49"/>
        <v>0</v>
      </c>
      <c r="O164" s="320">
        <f t="shared" si="49"/>
        <v>0</v>
      </c>
      <c r="P164" s="3"/>
      <c r="Q164" s="3"/>
      <c r="R164" s="3"/>
      <c r="S164" s="3"/>
      <c r="T164" s="3"/>
      <c r="U164" s="112"/>
      <c r="V164" s="112"/>
      <c r="W164" s="112"/>
      <c r="X164" s="112"/>
      <c r="Y164" s="236">
        <f t="shared" si="31"/>
        <v>0</v>
      </c>
      <c r="Z164" s="342"/>
      <c r="AA164" s="342"/>
      <c r="AB164" s="342"/>
      <c r="AC164" s="342"/>
      <c r="AD164" s="342"/>
      <c r="AE164" s="342"/>
      <c r="AF164" s="342"/>
      <c r="AG164" s="342"/>
      <c r="AH164" s="342"/>
      <c r="AI164" s="16"/>
      <c r="AJ164" s="16"/>
      <c r="AK164" s="16"/>
      <c r="AL164" s="16"/>
      <c r="AM164" s="16"/>
      <c r="AN164" s="16"/>
      <c r="AO164" s="16"/>
      <c r="AP164" s="16"/>
      <c r="AQ164" s="16"/>
    </row>
    <row r="165" spans="1:43" s="4" customFormat="1" ht="32.25" hidden="1" customHeight="1">
      <c r="A165" s="276">
        <f t="shared" si="30"/>
        <v>118</v>
      </c>
      <c r="B165" s="245">
        <v>912000</v>
      </c>
      <c r="C165" s="277" t="s">
        <v>116</v>
      </c>
      <c r="D165" s="254">
        <f t="shared" ref="D165:M165" si="53">SUM(D166:D172)</f>
        <v>0</v>
      </c>
      <c r="E165" s="253">
        <f t="shared" si="53"/>
        <v>0</v>
      </c>
      <c r="F165" s="254">
        <f t="shared" si="53"/>
        <v>0</v>
      </c>
      <c r="G165" s="253">
        <f t="shared" si="53"/>
        <v>0</v>
      </c>
      <c r="H165" s="252">
        <f t="shared" si="53"/>
        <v>0</v>
      </c>
      <c r="I165" s="253">
        <f t="shared" si="53"/>
        <v>0</v>
      </c>
      <c r="J165" s="254">
        <f t="shared" si="53"/>
        <v>0</v>
      </c>
      <c r="K165" s="253">
        <f t="shared" si="53"/>
        <v>0</v>
      </c>
      <c r="L165" s="254">
        <f t="shared" si="53"/>
        <v>0</v>
      </c>
      <c r="M165" s="253">
        <f t="shared" si="53"/>
        <v>0</v>
      </c>
      <c r="N165" s="254">
        <f t="shared" si="49"/>
        <v>0</v>
      </c>
      <c r="O165" s="253">
        <f t="shared" si="49"/>
        <v>0</v>
      </c>
      <c r="P165" s="3"/>
      <c r="Q165" s="3"/>
      <c r="R165" s="3"/>
      <c r="S165" s="3"/>
      <c r="T165" s="3"/>
      <c r="U165" s="112"/>
      <c r="V165" s="112"/>
      <c r="W165" s="112"/>
      <c r="X165" s="112"/>
      <c r="Y165" s="236">
        <f t="shared" si="31"/>
        <v>0</v>
      </c>
      <c r="Z165" s="342"/>
      <c r="AA165" s="342"/>
      <c r="AB165" s="342"/>
      <c r="AC165" s="342"/>
      <c r="AD165" s="342"/>
      <c r="AE165" s="342"/>
      <c r="AF165" s="342"/>
      <c r="AG165" s="342"/>
      <c r="AH165" s="342"/>
      <c r="AI165" s="16"/>
      <c r="AJ165" s="16"/>
      <c r="AK165" s="16"/>
      <c r="AL165" s="16"/>
      <c r="AM165" s="16"/>
      <c r="AN165" s="16"/>
      <c r="AO165" s="16"/>
      <c r="AP165" s="16"/>
      <c r="AQ165" s="16"/>
    </row>
    <row r="166" spans="1:43" s="4" customFormat="1" ht="51" hidden="1">
      <c r="A166" s="278">
        <f t="shared" si="30"/>
        <v>119</v>
      </c>
      <c r="B166" s="246">
        <v>912100</v>
      </c>
      <c r="C166" s="279" t="s">
        <v>535</v>
      </c>
      <c r="D166" s="262"/>
      <c r="E166" s="256"/>
      <c r="F166" s="262"/>
      <c r="G166" s="256"/>
      <c r="H166" s="268"/>
      <c r="I166" s="269"/>
      <c r="J166" s="262"/>
      <c r="K166" s="256"/>
      <c r="L166" s="262"/>
      <c r="M166" s="256"/>
      <c r="N166" s="336">
        <f t="shared" si="49"/>
        <v>0</v>
      </c>
      <c r="O166" s="320">
        <f t="shared" si="49"/>
        <v>0</v>
      </c>
      <c r="P166" s="3"/>
      <c r="Q166" s="3"/>
      <c r="R166" s="3"/>
      <c r="S166" s="3"/>
      <c r="T166" s="3"/>
      <c r="U166" s="112"/>
      <c r="V166" s="112"/>
      <c r="W166" s="112"/>
      <c r="X166" s="112"/>
      <c r="Y166" s="236">
        <f t="shared" si="31"/>
        <v>0</v>
      </c>
      <c r="Z166" s="342"/>
      <c r="AA166" s="342"/>
      <c r="AB166" s="342"/>
      <c r="AC166" s="342"/>
      <c r="AD166" s="342"/>
      <c r="AE166" s="342"/>
      <c r="AF166" s="342"/>
      <c r="AG166" s="342"/>
      <c r="AH166" s="342"/>
      <c r="AI166" s="16"/>
      <c r="AJ166" s="16"/>
      <c r="AK166" s="16"/>
      <c r="AL166" s="16"/>
      <c r="AM166" s="16"/>
      <c r="AN166" s="16"/>
      <c r="AO166" s="16"/>
      <c r="AP166" s="16"/>
      <c r="AQ166" s="16"/>
    </row>
    <row r="167" spans="1:43" s="4" customFormat="1" ht="32.25" hidden="1" customHeight="1">
      <c r="A167" s="278">
        <f t="shared" si="30"/>
        <v>120</v>
      </c>
      <c r="B167" s="246">
        <v>912200</v>
      </c>
      <c r="C167" s="279" t="s">
        <v>536</v>
      </c>
      <c r="D167" s="262"/>
      <c r="E167" s="256"/>
      <c r="F167" s="262"/>
      <c r="G167" s="256"/>
      <c r="H167" s="268"/>
      <c r="I167" s="269"/>
      <c r="J167" s="262"/>
      <c r="K167" s="256"/>
      <c r="L167" s="262"/>
      <c r="M167" s="256"/>
      <c r="N167" s="336">
        <f t="shared" si="49"/>
        <v>0</v>
      </c>
      <c r="O167" s="320">
        <f t="shared" si="49"/>
        <v>0</v>
      </c>
      <c r="P167" s="3"/>
      <c r="Q167" s="3"/>
      <c r="R167" s="3"/>
      <c r="S167" s="3"/>
      <c r="T167" s="3"/>
      <c r="U167" s="112"/>
      <c r="V167" s="112"/>
      <c r="W167" s="112"/>
      <c r="X167" s="112"/>
      <c r="Y167" s="236">
        <f t="shared" si="31"/>
        <v>0</v>
      </c>
      <c r="Z167" s="342"/>
      <c r="AA167" s="342"/>
      <c r="AB167" s="342"/>
      <c r="AC167" s="342"/>
      <c r="AD167" s="342"/>
      <c r="AE167" s="342"/>
      <c r="AF167" s="342"/>
      <c r="AG167" s="342"/>
      <c r="AH167" s="342"/>
      <c r="AI167" s="16"/>
      <c r="AJ167" s="16"/>
      <c r="AK167" s="16"/>
      <c r="AL167" s="16"/>
      <c r="AM167" s="16"/>
      <c r="AN167" s="16"/>
      <c r="AO167" s="16"/>
      <c r="AP167" s="16"/>
      <c r="AQ167" s="16"/>
    </row>
    <row r="168" spans="1:43" s="4" customFormat="1" ht="32.25" hidden="1" customHeight="1">
      <c r="A168" s="278">
        <f t="shared" si="30"/>
        <v>121</v>
      </c>
      <c r="B168" s="246">
        <v>912300</v>
      </c>
      <c r="C168" s="279" t="s">
        <v>537</v>
      </c>
      <c r="D168" s="262"/>
      <c r="E168" s="256"/>
      <c r="F168" s="262"/>
      <c r="G168" s="256"/>
      <c r="H168" s="268"/>
      <c r="I168" s="269"/>
      <c r="J168" s="262"/>
      <c r="K168" s="256"/>
      <c r="L168" s="262"/>
      <c r="M168" s="256"/>
      <c r="N168" s="336">
        <f t="shared" si="49"/>
        <v>0</v>
      </c>
      <c r="O168" s="320">
        <f t="shared" si="49"/>
        <v>0</v>
      </c>
      <c r="P168" s="3"/>
      <c r="Q168" s="3"/>
      <c r="R168" s="3"/>
      <c r="S168" s="3"/>
      <c r="T168" s="3"/>
      <c r="U168" s="112"/>
      <c r="V168" s="112"/>
      <c r="W168" s="112"/>
      <c r="X168" s="112"/>
      <c r="Y168" s="236">
        <f t="shared" si="31"/>
        <v>0</v>
      </c>
      <c r="Z168" s="342"/>
      <c r="AA168" s="342"/>
      <c r="AB168" s="342"/>
      <c r="AC168" s="342"/>
      <c r="AD168" s="342"/>
      <c r="AE168" s="342"/>
      <c r="AF168" s="342"/>
      <c r="AG168" s="342"/>
      <c r="AH168" s="342"/>
      <c r="AI168" s="16"/>
      <c r="AJ168" s="16"/>
      <c r="AK168" s="16"/>
      <c r="AL168" s="16"/>
      <c r="AM168" s="16"/>
      <c r="AN168" s="16"/>
      <c r="AO168" s="16"/>
      <c r="AP168" s="16"/>
      <c r="AQ168" s="16"/>
    </row>
    <row r="169" spans="1:43" s="4" customFormat="1" ht="32.25" hidden="1" customHeight="1">
      <c r="A169" s="278">
        <f t="shared" si="30"/>
        <v>122</v>
      </c>
      <c r="B169" s="246">
        <v>912400</v>
      </c>
      <c r="C169" s="279" t="s">
        <v>538</v>
      </c>
      <c r="D169" s="262"/>
      <c r="E169" s="256"/>
      <c r="F169" s="262"/>
      <c r="G169" s="256"/>
      <c r="H169" s="268"/>
      <c r="I169" s="269"/>
      <c r="J169" s="262"/>
      <c r="K169" s="256"/>
      <c r="L169" s="262"/>
      <c r="M169" s="256"/>
      <c r="N169" s="336">
        <f t="shared" si="49"/>
        <v>0</v>
      </c>
      <c r="O169" s="320">
        <f t="shared" si="49"/>
        <v>0</v>
      </c>
      <c r="P169" s="3"/>
      <c r="Q169" s="3"/>
      <c r="R169" s="3"/>
      <c r="S169" s="3"/>
      <c r="T169" s="3"/>
      <c r="U169" s="112"/>
      <c r="V169" s="112"/>
      <c r="W169" s="112"/>
      <c r="X169" s="112"/>
      <c r="Y169" s="236">
        <f t="shared" si="31"/>
        <v>0</v>
      </c>
      <c r="Z169" s="342"/>
      <c r="AA169" s="342"/>
      <c r="AB169" s="342"/>
      <c r="AC169" s="342"/>
      <c r="AD169" s="342"/>
      <c r="AE169" s="342"/>
      <c r="AF169" s="342"/>
      <c r="AG169" s="342"/>
      <c r="AH169" s="342"/>
      <c r="AI169" s="16"/>
      <c r="AJ169" s="16"/>
      <c r="AK169" s="16"/>
      <c r="AL169" s="16"/>
      <c r="AM169" s="16"/>
      <c r="AN169" s="16"/>
      <c r="AO169" s="16"/>
      <c r="AP169" s="16"/>
      <c r="AQ169" s="16"/>
    </row>
    <row r="170" spans="1:43" s="4" customFormat="1" ht="32.25" hidden="1" customHeight="1">
      <c r="A170" s="278">
        <f t="shared" si="30"/>
        <v>123</v>
      </c>
      <c r="B170" s="246">
        <v>912500</v>
      </c>
      <c r="C170" s="279" t="s">
        <v>539</v>
      </c>
      <c r="D170" s="262"/>
      <c r="E170" s="256"/>
      <c r="F170" s="262"/>
      <c r="G170" s="256"/>
      <c r="H170" s="268"/>
      <c r="I170" s="269"/>
      <c r="J170" s="262"/>
      <c r="K170" s="256"/>
      <c r="L170" s="262"/>
      <c r="M170" s="256"/>
      <c r="N170" s="336">
        <f t="shared" si="49"/>
        <v>0</v>
      </c>
      <c r="O170" s="320">
        <f t="shared" si="49"/>
        <v>0</v>
      </c>
      <c r="P170" s="3"/>
      <c r="Q170" s="3"/>
      <c r="R170" s="3"/>
      <c r="S170" s="3"/>
      <c r="T170" s="3"/>
      <c r="U170" s="112"/>
      <c r="V170" s="112"/>
      <c r="W170" s="112"/>
      <c r="X170" s="112"/>
      <c r="Y170" s="236">
        <f t="shared" si="31"/>
        <v>0</v>
      </c>
      <c r="Z170" s="342"/>
      <c r="AA170" s="342"/>
      <c r="AB170" s="342"/>
      <c r="AC170" s="342"/>
      <c r="AD170" s="342"/>
      <c r="AE170" s="342"/>
      <c r="AF170" s="342"/>
      <c r="AG170" s="342"/>
      <c r="AH170" s="342"/>
      <c r="AI170" s="16"/>
      <c r="AJ170" s="16"/>
      <c r="AK170" s="16"/>
      <c r="AL170" s="16"/>
      <c r="AM170" s="16"/>
      <c r="AN170" s="16"/>
      <c r="AO170" s="16"/>
      <c r="AP170" s="16"/>
      <c r="AQ170" s="16"/>
    </row>
    <row r="171" spans="1:43" s="4" customFormat="1" ht="32.25" hidden="1" customHeight="1">
      <c r="A171" s="278">
        <f t="shared" si="30"/>
        <v>124</v>
      </c>
      <c r="B171" s="246">
        <v>912600</v>
      </c>
      <c r="C171" s="279" t="s">
        <v>5</v>
      </c>
      <c r="D171" s="262"/>
      <c r="E171" s="256"/>
      <c r="F171" s="262"/>
      <c r="G171" s="256"/>
      <c r="H171" s="268"/>
      <c r="I171" s="269"/>
      <c r="J171" s="262"/>
      <c r="K171" s="256"/>
      <c r="L171" s="262"/>
      <c r="M171" s="256"/>
      <c r="N171" s="336">
        <f t="shared" si="49"/>
        <v>0</v>
      </c>
      <c r="O171" s="320">
        <f t="shared" si="49"/>
        <v>0</v>
      </c>
      <c r="P171" s="3"/>
      <c r="Q171" s="3"/>
      <c r="R171" s="3"/>
      <c r="S171" s="3"/>
      <c r="T171" s="3"/>
      <c r="U171" s="112"/>
      <c r="V171" s="112"/>
      <c r="W171" s="112"/>
      <c r="X171" s="112"/>
      <c r="Y171" s="236">
        <f t="shared" si="31"/>
        <v>0</v>
      </c>
      <c r="Z171" s="342"/>
      <c r="AA171" s="342"/>
      <c r="AB171" s="342"/>
      <c r="AC171" s="342"/>
      <c r="AD171" s="342"/>
      <c r="AE171" s="342"/>
      <c r="AF171" s="342"/>
      <c r="AG171" s="342"/>
      <c r="AH171" s="342"/>
      <c r="AI171" s="16"/>
      <c r="AJ171" s="16"/>
      <c r="AK171" s="16"/>
      <c r="AL171" s="16"/>
      <c r="AM171" s="16"/>
      <c r="AN171" s="16"/>
      <c r="AO171" s="16"/>
      <c r="AP171" s="16"/>
      <c r="AQ171" s="16"/>
    </row>
    <row r="172" spans="1:43" s="4" customFormat="1" ht="32.25" hidden="1" customHeight="1">
      <c r="A172" s="278">
        <f t="shared" si="30"/>
        <v>125</v>
      </c>
      <c r="B172" s="246">
        <v>912900</v>
      </c>
      <c r="C172" s="279" t="s">
        <v>806</v>
      </c>
      <c r="D172" s="262"/>
      <c r="E172" s="256"/>
      <c r="F172" s="262"/>
      <c r="G172" s="256"/>
      <c r="H172" s="268"/>
      <c r="I172" s="269"/>
      <c r="J172" s="262"/>
      <c r="K172" s="256"/>
      <c r="L172" s="262"/>
      <c r="M172" s="256"/>
      <c r="N172" s="336">
        <f t="shared" si="49"/>
        <v>0</v>
      </c>
      <c r="O172" s="320">
        <f t="shared" si="49"/>
        <v>0</v>
      </c>
      <c r="P172" s="3"/>
      <c r="Q172" s="3"/>
      <c r="R172" s="3"/>
      <c r="S172" s="3"/>
      <c r="T172" s="3"/>
      <c r="U172" s="112"/>
      <c r="V172" s="112"/>
      <c r="W172" s="112"/>
      <c r="X172" s="112"/>
      <c r="Y172" s="236">
        <f t="shared" si="31"/>
        <v>0</v>
      </c>
      <c r="Z172" s="342"/>
      <c r="AA172" s="342"/>
      <c r="AB172" s="342"/>
      <c r="AC172" s="342"/>
      <c r="AD172" s="342"/>
      <c r="AE172" s="342"/>
      <c r="AF172" s="342"/>
      <c r="AG172" s="342"/>
      <c r="AH172" s="342"/>
      <c r="AI172" s="16"/>
      <c r="AJ172" s="16"/>
      <c r="AK172" s="16"/>
      <c r="AL172" s="16"/>
      <c r="AM172" s="16"/>
      <c r="AN172" s="16"/>
      <c r="AO172" s="16"/>
      <c r="AP172" s="16"/>
      <c r="AQ172" s="16"/>
    </row>
    <row r="173" spans="1:43" s="4" customFormat="1" ht="38.25" hidden="1">
      <c r="A173" s="276">
        <f t="shared" si="30"/>
        <v>126</v>
      </c>
      <c r="B173" s="245">
        <v>920000</v>
      </c>
      <c r="C173" s="277" t="s">
        <v>117</v>
      </c>
      <c r="D173" s="254">
        <f t="shared" ref="D173:M173" si="54">D174+D184</f>
        <v>0</v>
      </c>
      <c r="E173" s="253">
        <f t="shared" si="54"/>
        <v>0</v>
      </c>
      <c r="F173" s="254">
        <f t="shared" si="54"/>
        <v>0</v>
      </c>
      <c r="G173" s="253">
        <f t="shared" si="54"/>
        <v>0</v>
      </c>
      <c r="H173" s="252">
        <f t="shared" si="54"/>
        <v>0</v>
      </c>
      <c r="I173" s="253">
        <f t="shared" si="54"/>
        <v>0</v>
      </c>
      <c r="J173" s="254">
        <f t="shared" si="54"/>
        <v>0</v>
      </c>
      <c r="K173" s="253">
        <f t="shared" si="54"/>
        <v>0</v>
      </c>
      <c r="L173" s="254">
        <f t="shared" si="54"/>
        <v>0</v>
      </c>
      <c r="M173" s="253">
        <f t="shared" si="54"/>
        <v>0</v>
      </c>
      <c r="N173" s="254">
        <f t="shared" si="49"/>
        <v>0</v>
      </c>
      <c r="O173" s="253">
        <f t="shared" si="49"/>
        <v>0</v>
      </c>
      <c r="P173" s="3"/>
      <c r="Q173" s="3"/>
      <c r="R173" s="3"/>
      <c r="S173" s="3"/>
      <c r="T173" s="3"/>
      <c r="U173" s="112"/>
      <c r="V173" s="112"/>
      <c r="W173" s="112"/>
      <c r="X173" s="112"/>
      <c r="Y173" s="236">
        <f t="shared" si="31"/>
        <v>0</v>
      </c>
      <c r="Z173" s="342"/>
      <c r="AA173" s="342"/>
      <c r="AB173" s="342"/>
      <c r="AC173" s="342"/>
      <c r="AD173" s="342"/>
      <c r="AE173" s="342"/>
      <c r="AF173" s="342"/>
      <c r="AG173" s="342"/>
      <c r="AH173" s="342"/>
      <c r="AI173" s="16"/>
      <c r="AJ173" s="16"/>
      <c r="AK173" s="16"/>
      <c r="AL173" s="16"/>
      <c r="AM173" s="16"/>
      <c r="AN173" s="16"/>
      <c r="AO173" s="16"/>
      <c r="AP173" s="16"/>
      <c r="AQ173" s="16"/>
    </row>
    <row r="174" spans="1:43" s="4" customFormat="1" ht="38.25" hidden="1">
      <c r="A174" s="276">
        <f t="shared" si="30"/>
        <v>127</v>
      </c>
      <c r="B174" s="245">
        <v>921000</v>
      </c>
      <c r="C174" s="277" t="s">
        <v>118</v>
      </c>
      <c r="D174" s="254">
        <f t="shared" ref="D174:M174" si="55">SUM(D175:D183)</f>
        <v>0</v>
      </c>
      <c r="E174" s="253">
        <f t="shared" si="55"/>
        <v>0</v>
      </c>
      <c r="F174" s="254">
        <f t="shared" si="55"/>
        <v>0</v>
      </c>
      <c r="G174" s="253">
        <f t="shared" si="55"/>
        <v>0</v>
      </c>
      <c r="H174" s="252">
        <f t="shared" si="55"/>
        <v>0</v>
      </c>
      <c r="I174" s="253">
        <f t="shared" si="55"/>
        <v>0</v>
      </c>
      <c r="J174" s="254">
        <f t="shared" si="55"/>
        <v>0</v>
      </c>
      <c r="K174" s="253">
        <f t="shared" si="55"/>
        <v>0</v>
      </c>
      <c r="L174" s="254">
        <f t="shared" si="55"/>
        <v>0</v>
      </c>
      <c r="M174" s="253">
        <f t="shared" si="55"/>
        <v>0</v>
      </c>
      <c r="N174" s="254">
        <f t="shared" si="49"/>
        <v>0</v>
      </c>
      <c r="O174" s="253">
        <f t="shared" si="49"/>
        <v>0</v>
      </c>
      <c r="U174" s="16"/>
      <c r="V174" s="16"/>
      <c r="W174" s="16"/>
      <c r="X174" s="342"/>
      <c r="Y174" s="236">
        <f t="shared" si="31"/>
        <v>0</v>
      </c>
      <c r="Z174" s="342"/>
      <c r="AA174" s="342"/>
      <c r="AB174" s="342"/>
      <c r="AC174" s="342"/>
      <c r="AD174" s="342"/>
      <c r="AE174" s="342"/>
      <c r="AF174" s="342"/>
      <c r="AG174" s="342"/>
      <c r="AH174" s="342"/>
      <c r="AI174" s="16"/>
      <c r="AJ174" s="16"/>
      <c r="AK174" s="16"/>
      <c r="AL174" s="16"/>
      <c r="AM174" s="16"/>
      <c r="AN174" s="16"/>
      <c r="AO174" s="16"/>
      <c r="AP174" s="16"/>
      <c r="AQ174" s="16"/>
    </row>
    <row r="175" spans="1:43" s="4" customFormat="1" ht="38.25" hidden="1">
      <c r="A175" s="278">
        <f t="shared" si="30"/>
        <v>128</v>
      </c>
      <c r="B175" s="246">
        <v>921100</v>
      </c>
      <c r="C175" s="279" t="s">
        <v>6</v>
      </c>
      <c r="D175" s="262"/>
      <c r="E175" s="256"/>
      <c r="F175" s="262"/>
      <c r="G175" s="256"/>
      <c r="H175" s="268"/>
      <c r="I175" s="269"/>
      <c r="J175" s="262"/>
      <c r="K175" s="256"/>
      <c r="L175" s="262"/>
      <c r="M175" s="256"/>
      <c r="N175" s="336">
        <f t="shared" si="49"/>
        <v>0</v>
      </c>
      <c r="O175" s="320">
        <f t="shared" si="49"/>
        <v>0</v>
      </c>
      <c r="U175" s="16"/>
      <c r="V175" s="16"/>
      <c r="W175" s="16"/>
      <c r="X175" s="342"/>
      <c r="Y175" s="236">
        <f t="shared" si="31"/>
        <v>0</v>
      </c>
      <c r="Z175" s="342"/>
      <c r="AA175" s="342"/>
      <c r="AB175" s="342"/>
      <c r="AC175" s="342"/>
      <c r="AD175" s="342"/>
      <c r="AE175" s="342"/>
      <c r="AF175" s="342"/>
      <c r="AG175" s="342"/>
      <c r="AH175" s="342"/>
      <c r="AI175" s="16"/>
      <c r="AJ175" s="16"/>
      <c r="AK175" s="16"/>
      <c r="AL175" s="16"/>
      <c r="AM175" s="16"/>
      <c r="AN175" s="16"/>
      <c r="AO175" s="16"/>
      <c r="AP175" s="16"/>
      <c r="AQ175" s="16"/>
    </row>
    <row r="176" spans="1:43" s="4" customFormat="1" ht="25.5" hidden="1">
      <c r="A176" s="278">
        <f t="shared" si="30"/>
        <v>129</v>
      </c>
      <c r="B176" s="246">
        <v>921200</v>
      </c>
      <c r="C176" s="279" t="s">
        <v>7</v>
      </c>
      <c r="D176" s="262"/>
      <c r="E176" s="256"/>
      <c r="F176" s="262"/>
      <c r="G176" s="256"/>
      <c r="H176" s="268"/>
      <c r="I176" s="269"/>
      <c r="J176" s="262"/>
      <c r="K176" s="256"/>
      <c r="L176" s="262"/>
      <c r="M176" s="256"/>
      <c r="N176" s="336">
        <f t="shared" si="49"/>
        <v>0</v>
      </c>
      <c r="O176" s="320">
        <f t="shared" si="49"/>
        <v>0</v>
      </c>
      <c r="U176" s="16"/>
      <c r="V176" s="16"/>
      <c r="W176" s="16"/>
      <c r="X176" s="342"/>
      <c r="Y176" s="236">
        <f t="shared" si="31"/>
        <v>0</v>
      </c>
      <c r="Z176" s="342"/>
      <c r="AA176" s="342"/>
      <c r="AB176" s="342"/>
      <c r="AC176" s="342"/>
      <c r="AD176" s="342"/>
      <c r="AE176" s="342"/>
      <c r="AF176" s="342"/>
      <c r="AG176" s="342"/>
      <c r="AH176" s="342"/>
      <c r="AI176" s="16"/>
      <c r="AJ176" s="16"/>
      <c r="AK176" s="16"/>
      <c r="AL176" s="16"/>
      <c r="AM176" s="16"/>
      <c r="AN176" s="16"/>
      <c r="AO176" s="16"/>
      <c r="AP176" s="16"/>
      <c r="AQ176" s="16"/>
    </row>
    <row r="177" spans="1:43" s="4" customFormat="1" ht="38.25" hidden="1">
      <c r="A177" s="278">
        <f t="shared" si="30"/>
        <v>130</v>
      </c>
      <c r="B177" s="246">
        <v>921300</v>
      </c>
      <c r="C177" s="279" t="s">
        <v>8</v>
      </c>
      <c r="D177" s="262"/>
      <c r="E177" s="256"/>
      <c r="F177" s="262"/>
      <c r="G177" s="256"/>
      <c r="H177" s="268"/>
      <c r="I177" s="269"/>
      <c r="J177" s="262"/>
      <c r="K177" s="256"/>
      <c r="L177" s="262"/>
      <c r="M177" s="256"/>
      <c r="N177" s="336">
        <f t="shared" si="49"/>
        <v>0</v>
      </c>
      <c r="O177" s="320">
        <f t="shared" si="49"/>
        <v>0</v>
      </c>
      <c r="U177" s="16"/>
      <c r="V177" s="16"/>
      <c r="W177" s="16"/>
      <c r="X177" s="342"/>
      <c r="Y177" s="236">
        <f t="shared" si="31"/>
        <v>0</v>
      </c>
      <c r="Z177" s="342"/>
      <c r="AA177" s="342"/>
      <c r="AB177" s="342"/>
      <c r="AC177" s="342"/>
      <c r="AD177" s="342"/>
      <c r="AE177" s="342"/>
      <c r="AF177" s="342"/>
      <c r="AG177" s="342"/>
      <c r="AH177" s="342"/>
      <c r="AI177" s="16"/>
      <c r="AJ177" s="16"/>
      <c r="AK177" s="16"/>
      <c r="AL177" s="16"/>
      <c r="AM177" s="16"/>
      <c r="AN177" s="16"/>
      <c r="AO177" s="16"/>
      <c r="AP177" s="16"/>
      <c r="AQ177" s="16"/>
    </row>
    <row r="178" spans="1:43" s="4" customFormat="1" ht="25.5" hidden="1">
      <c r="A178" s="278">
        <f t="shared" si="30"/>
        <v>131</v>
      </c>
      <c r="B178" s="246">
        <v>921400</v>
      </c>
      <c r="C178" s="279" t="s">
        <v>548</v>
      </c>
      <c r="D178" s="262"/>
      <c r="E178" s="256"/>
      <c r="F178" s="262"/>
      <c r="G178" s="256"/>
      <c r="H178" s="268"/>
      <c r="I178" s="269"/>
      <c r="J178" s="262"/>
      <c r="K178" s="256"/>
      <c r="L178" s="262"/>
      <c r="M178" s="256"/>
      <c r="N178" s="336">
        <f t="shared" si="49"/>
        <v>0</v>
      </c>
      <c r="O178" s="320">
        <f t="shared" si="49"/>
        <v>0</v>
      </c>
      <c r="U178" s="16"/>
      <c r="V178" s="16"/>
      <c r="W178" s="16"/>
      <c r="X178" s="342"/>
      <c r="Y178" s="236">
        <f t="shared" si="31"/>
        <v>0</v>
      </c>
      <c r="Z178" s="342"/>
      <c r="AA178" s="342"/>
      <c r="AB178" s="342"/>
      <c r="AC178" s="342"/>
      <c r="AD178" s="342"/>
      <c r="AE178" s="356"/>
      <c r="AF178" s="342"/>
      <c r="AG178" s="342"/>
      <c r="AH178" s="342"/>
      <c r="AI178" s="16"/>
      <c r="AJ178" s="16"/>
      <c r="AK178" s="16"/>
      <c r="AL178" s="16"/>
      <c r="AM178" s="16"/>
      <c r="AN178" s="16"/>
      <c r="AO178" s="16"/>
      <c r="AP178" s="16"/>
      <c r="AQ178" s="16"/>
    </row>
    <row r="179" spans="1:43" s="4" customFormat="1" ht="38.25" hidden="1">
      <c r="A179" s="278">
        <f t="shared" si="30"/>
        <v>132</v>
      </c>
      <c r="B179" s="246">
        <v>921500</v>
      </c>
      <c r="C179" s="279" t="s">
        <v>9</v>
      </c>
      <c r="D179" s="262"/>
      <c r="E179" s="256"/>
      <c r="F179" s="262"/>
      <c r="G179" s="256"/>
      <c r="H179" s="268"/>
      <c r="I179" s="269"/>
      <c r="J179" s="262"/>
      <c r="K179" s="256"/>
      <c r="L179" s="262"/>
      <c r="M179" s="256"/>
      <c r="N179" s="336">
        <f t="shared" si="49"/>
        <v>0</v>
      </c>
      <c r="O179" s="320">
        <f t="shared" si="49"/>
        <v>0</v>
      </c>
      <c r="U179" s="16"/>
      <c r="V179" s="16"/>
      <c r="W179" s="16"/>
      <c r="X179" s="342"/>
      <c r="Y179" s="236">
        <f t="shared" si="31"/>
        <v>0</v>
      </c>
      <c r="Z179" s="342"/>
      <c r="AA179" s="342"/>
      <c r="AB179" s="342"/>
      <c r="AC179" s="342"/>
      <c r="AD179" s="342"/>
      <c r="AE179" s="342"/>
      <c r="AF179" s="342"/>
      <c r="AG179" s="342"/>
      <c r="AH179" s="342"/>
      <c r="AI179" s="16"/>
      <c r="AJ179" s="16"/>
      <c r="AK179" s="16"/>
      <c r="AL179" s="16"/>
      <c r="AM179" s="16"/>
      <c r="AN179" s="16"/>
      <c r="AO179" s="16"/>
      <c r="AP179" s="16"/>
      <c r="AQ179" s="16"/>
    </row>
    <row r="180" spans="1:43" s="4" customFormat="1" ht="38.25" hidden="1">
      <c r="A180" s="278">
        <f t="shared" si="30"/>
        <v>133</v>
      </c>
      <c r="B180" s="246">
        <v>921600</v>
      </c>
      <c r="C180" s="279" t="s">
        <v>549</v>
      </c>
      <c r="D180" s="262"/>
      <c r="E180" s="256"/>
      <c r="F180" s="262"/>
      <c r="G180" s="256"/>
      <c r="H180" s="268"/>
      <c r="I180" s="269"/>
      <c r="J180" s="262"/>
      <c r="K180" s="256"/>
      <c r="L180" s="262"/>
      <c r="M180" s="256"/>
      <c r="N180" s="336">
        <f t="shared" si="49"/>
        <v>0</v>
      </c>
      <c r="O180" s="320">
        <f t="shared" si="49"/>
        <v>0</v>
      </c>
      <c r="U180" s="16"/>
      <c r="V180" s="16"/>
      <c r="W180" s="16"/>
      <c r="X180" s="342"/>
      <c r="Y180" s="236">
        <f t="shared" si="31"/>
        <v>0</v>
      </c>
      <c r="Z180" s="342"/>
      <c r="AA180" s="342"/>
      <c r="AB180" s="342"/>
      <c r="AC180" s="342"/>
      <c r="AD180" s="342"/>
      <c r="AE180" s="342"/>
      <c r="AF180" s="342"/>
      <c r="AG180" s="342"/>
      <c r="AH180" s="342"/>
      <c r="AI180" s="16"/>
      <c r="AJ180" s="16"/>
      <c r="AK180" s="16"/>
      <c r="AL180" s="16"/>
      <c r="AM180" s="16"/>
      <c r="AN180" s="16"/>
      <c r="AO180" s="16"/>
      <c r="AP180" s="16"/>
      <c r="AQ180" s="16"/>
    </row>
    <row r="181" spans="1:43" s="4" customFormat="1" ht="38.25" hidden="1">
      <c r="A181" s="278">
        <f t="shared" si="30"/>
        <v>134</v>
      </c>
      <c r="B181" s="246">
        <v>921700</v>
      </c>
      <c r="C181" s="279" t="s">
        <v>540</v>
      </c>
      <c r="D181" s="262"/>
      <c r="E181" s="256"/>
      <c r="F181" s="262"/>
      <c r="G181" s="256"/>
      <c r="H181" s="268"/>
      <c r="I181" s="269"/>
      <c r="J181" s="262"/>
      <c r="K181" s="256"/>
      <c r="L181" s="262"/>
      <c r="M181" s="256"/>
      <c r="N181" s="336">
        <f t="shared" si="49"/>
        <v>0</v>
      </c>
      <c r="O181" s="320">
        <f t="shared" si="49"/>
        <v>0</v>
      </c>
      <c r="U181" s="16"/>
      <c r="V181" s="16"/>
      <c r="W181" s="16"/>
      <c r="X181" s="342"/>
      <c r="Y181" s="236">
        <f t="shared" si="31"/>
        <v>0</v>
      </c>
      <c r="Z181" s="342"/>
      <c r="AA181" s="342"/>
      <c r="AB181" s="342"/>
      <c r="AC181" s="342"/>
      <c r="AD181" s="342"/>
      <c r="AE181" s="342"/>
      <c r="AF181" s="342"/>
      <c r="AG181" s="342"/>
      <c r="AH181" s="342"/>
      <c r="AI181" s="16"/>
      <c r="AJ181" s="16"/>
      <c r="AK181" s="16"/>
      <c r="AL181" s="16"/>
      <c r="AM181" s="16"/>
      <c r="AN181" s="16"/>
      <c r="AO181" s="16"/>
      <c r="AP181" s="16"/>
      <c r="AQ181" s="16"/>
    </row>
    <row r="182" spans="1:43" s="4" customFormat="1" ht="38.25" hidden="1">
      <c r="A182" s="278">
        <f t="shared" si="30"/>
        <v>135</v>
      </c>
      <c r="B182" s="246">
        <v>921800</v>
      </c>
      <c r="C182" s="279" t="s">
        <v>550</v>
      </c>
      <c r="D182" s="262"/>
      <c r="E182" s="256"/>
      <c r="F182" s="262"/>
      <c r="G182" s="256"/>
      <c r="H182" s="268"/>
      <c r="I182" s="269"/>
      <c r="J182" s="262"/>
      <c r="K182" s="256"/>
      <c r="L182" s="262"/>
      <c r="M182" s="256"/>
      <c r="N182" s="336">
        <f t="shared" si="49"/>
        <v>0</v>
      </c>
      <c r="O182" s="320">
        <f t="shared" si="49"/>
        <v>0</v>
      </c>
      <c r="U182" s="16"/>
      <c r="V182" s="16"/>
      <c r="W182" s="16"/>
      <c r="X182" s="342"/>
      <c r="Y182" s="236">
        <f t="shared" si="31"/>
        <v>0</v>
      </c>
      <c r="Z182" s="342"/>
      <c r="AA182" s="342"/>
      <c r="AB182" s="342"/>
      <c r="AC182" s="342"/>
      <c r="AD182" s="342"/>
      <c r="AE182" s="356"/>
      <c r="AF182" s="342"/>
      <c r="AG182" s="342"/>
      <c r="AH182" s="342"/>
      <c r="AI182" s="16"/>
      <c r="AJ182" s="16"/>
      <c r="AK182" s="16"/>
      <c r="AL182" s="16"/>
      <c r="AM182" s="16"/>
      <c r="AN182" s="16"/>
      <c r="AO182" s="16"/>
      <c r="AP182" s="16"/>
      <c r="AQ182" s="16"/>
    </row>
    <row r="183" spans="1:43" s="4" customFormat="1" ht="32.25" hidden="1" customHeight="1">
      <c r="A183" s="283">
        <f t="shared" si="30"/>
        <v>136</v>
      </c>
      <c r="B183" s="248">
        <v>921900</v>
      </c>
      <c r="C183" s="284" t="s">
        <v>290</v>
      </c>
      <c r="D183" s="262"/>
      <c r="E183" s="256"/>
      <c r="F183" s="262"/>
      <c r="G183" s="256"/>
      <c r="H183" s="268"/>
      <c r="I183" s="269"/>
      <c r="J183" s="262"/>
      <c r="K183" s="256"/>
      <c r="L183" s="262"/>
      <c r="M183" s="256"/>
      <c r="N183" s="336">
        <f t="shared" si="49"/>
        <v>0</v>
      </c>
      <c r="O183" s="322">
        <f t="shared" si="49"/>
        <v>0</v>
      </c>
      <c r="U183" s="16"/>
      <c r="V183" s="16"/>
      <c r="W183" s="16"/>
      <c r="X183" s="342"/>
      <c r="Y183" s="236">
        <f t="shared" si="31"/>
        <v>0</v>
      </c>
      <c r="Z183" s="342"/>
      <c r="AA183" s="342"/>
      <c r="AB183" s="342"/>
      <c r="AC183" s="342"/>
      <c r="AD183" s="342"/>
      <c r="AE183" s="342"/>
      <c r="AF183" s="342"/>
      <c r="AG183" s="342"/>
      <c r="AH183" s="342"/>
      <c r="AI183" s="16"/>
      <c r="AJ183" s="16"/>
      <c r="AK183" s="16"/>
      <c r="AL183" s="16"/>
      <c r="AM183" s="16"/>
      <c r="AN183" s="16"/>
      <c r="AO183" s="16"/>
      <c r="AP183" s="16"/>
      <c r="AQ183" s="16"/>
    </row>
    <row r="184" spans="1:43" s="4" customFormat="1" ht="38.25" hidden="1">
      <c r="A184" s="276">
        <f t="shared" ref="A184:A247" si="56">A183+1</f>
        <v>137</v>
      </c>
      <c r="B184" s="245">
        <v>922000</v>
      </c>
      <c r="C184" s="277" t="s">
        <v>119</v>
      </c>
      <c r="D184" s="254">
        <f>SUM(D185:D192)</f>
        <v>0</v>
      </c>
      <c r="E184" s="253">
        <f t="shared" ref="E184:M184" si="57">SUM(E185:E192)</f>
        <v>0</v>
      </c>
      <c r="F184" s="254">
        <f t="shared" si="57"/>
        <v>0</v>
      </c>
      <c r="G184" s="253">
        <f t="shared" si="57"/>
        <v>0</v>
      </c>
      <c r="H184" s="252">
        <f t="shared" si="57"/>
        <v>0</v>
      </c>
      <c r="I184" s="253">
        <f t="shared" si="57"/>
        <v>0</v>
      </c>
      <c r="J184" s="254">
        <f t="shared" si="57"/>
        <v>0</v>
      </c>
      <c r="K184" s="253">
        <f t="shared" si="57"/>
        <v>0</v>
      </c>
      <c r="L184" s="254">
        <f t="shared" si="57"/>
        <v>0</v>
      </c>
      <c r="M184" s="253">
        <f t="shared" si="57"/>
        <v>0</v>
      </c>
      <c r="N184" s="254">
        <f t="shared" si="49"/>
        <v>0</v>
      </c>
      <c r="O184" s="253">
        <f t="shared" si="49"/>
        <v>0</v>
      </c>
      <c r="U184" s="16"/>
      <c r="V184" s="16"/>
      <c r="W184" s="16"/>
      <c r="X184" s="342"/>
      <c r="Y184" s="236">
        <f t="shared" ref="Y184:Y247" si="58">SUM(D184:O184)</f>
        <v>0</v>
      </c>
      <c r="Z184" s="342"/>
      <c r="AA184" s="342"/>
      <c r="AB184" s="342"/>
      <c r="AC184" s="342"/>
      <c r="AD184" s="342"/>
      <c r="AE184" s="342"/>
      <c r="AF184" s="342"/>
      <c r="AG184" s="342"/>
      <c r="AH184" s="342"/>
      <c r="AI184" s="16"/>
      <c r="AJ184" s="16"/>
      <c r="AK184" s="16"/>
      <c r="AL184" s="16"/>
      <c r="AM184" s="16"/>
      <c r="AN184" s="16"/>
      <c r="AO184" s="16"/>
      <c r="AP184" s="16"/>
      <c r="AQ184" s="16"/>
    </row>
    <row r="185" spans="1:43" s="4" customFormat="1" ht="32.25" hidden="1" customHeight="1">
      <c r="A185" s="278">
        <f t="shared" si="56"/>
        <v>138</v>
      </c>
      <c r="B185" s="246">
        <v>922100</v>
      </c>
      <c r="C185" s="279" t="s">
        <v>291</v>
      </c>
      <c r="D185" s="262"/>
      <c r="E185" s="256"/>
      <c r="F185" s="262"/>
      <c r="G185" s="256"/>
      <c r="H185" s="268"/>
      <c r="I185" s="269"/>
      <c r="J185" s="262"/>
      <c r="K185" s="256"/>
      <c r="L185" s="262"/>
      <c r="M185" s="256"/>
      <c r="N185" s="336">
        <f t="shared" si="49"/>
        <v>0</v>
      </c>
      <c r="O185" s="320">
        <f t="shared" si="49"/>
        <v>0</v>
      </c>
      <c r="U185" s="16"/>
      <c r="V185" s="16"/>
      <c r="W185" s="16"/>
      <c r="X185" s="342"/>
      <c r="Y185" s="236">
        <f t="shared" si="58"/>
        <v>0</v>
      </c>
      <c r="Z185" s="342"/>
      <c r="AA185" s="342"/>
      <c r="AB185" s="342"/>
      <c r="AC185" s="342"/>
      <c r="AD185" s="342"/>
      <c r="AE185" s="342"/>
      <c r="AF185" s="342"/>
      <c r="AG185" s="342"/>
      <c r="AH185" s="342"/>
      <c r="AI185" s="16"/>
      <c r="AJ185" s="16"/>
      <c r="AK185" s="16"/>
      <c r="AL185" s="16"/>
      <c r="AM185" s="16"/>
      <c r="AN185" s="16"/>
      <c r="AO185" s="16"/>
      <c r="AP185" s="16"/>
      <c r="AQ185" s="16"/>
    </row>
    <row r="186" spans="1:43" s="4" customFormat="1" ht="32.25" hidden="1" customHeight="1">
      <c r="A186" s="278">
        <f t="shared" si="56"/>
        <v>139</v>
      </c>
      <c r="B186" s="246">
        <v>922200</v>
      </c>
      <c r="C186" s="279" t="s">
        <v>292</v>
      </c>
      <c r="D186" s="262"/>
      <c r="E186" s="256"/>
      <c r="F186" s="262"/>
      <c r="G186" s="256"/>
      <c r="H186" s="268"/>
      <c r="I186" s="269"/>
      <c r="J186" s="262"/>
      <c r="K186" s="256"/>
      <c r="L186" s="262"/>
      <c r="M186" s="256"/>
      <c r="N186" s="336">
        <f t="shared" si="49"/>
        <v>0</v>
      </c>
      <c r="O186" s="320">
        <f t="shared" si="49"/>
        <v>0</v>
      </c>
      <c r="U186" s="16"/>
      <c r="V186" s="16"/>
      <c r="W186" s="16"/>
      <c r="X186" s="342"/>
      <c r="Y186" s="236">
        <f t="shared" si="58"/>
        <v>0</v>
      </c>
      <c r="Z186" s="342"/>
      <c r="AA186" s="342"/>
      <c r="AB186" s="342"/>
      <c r="AC186" s="342"/>
      <c r="AD186" s="342"/>
      <c r="AE186" s="342"/>
      <c r="AF186" s="342"/>
      <c r="AG186" s="342"/>
      <c r="AH186" s="342"/>
      <c r="AI186" s="16"/>
      <c r="AJ186" s="16"/>
      <c r="AK186" s="16"/>
      <c r="AL186" s="16"/>
      <c r="AM186" s="16"/>
      <c r="AN186" s="16"/>
      <c r="AO186" s="16"/>
      <c r="AP186" s="16"/>
      <c r="AQ186" s="16"/>
    </row>
    <row r="187" spans="1:43" s="4" customFormat="1" ht="32.25" hidden="1" customHeight="1">
      <c r="A187" s="278">
        <f t="shared" si="56"/>
        <v>140</v>
      </c>
      <c r="B187" s="246">
        <v>922300</v>
      </c>
      <c r="C187" s="279" t="s">
        <v>47</v>
      </c>
      <c r="D187" s="262"/>
      <c r="E187" s="256"/>
      <c r="F187" s="262"/>
      <c r="G187" s="256"/>
      <c r="H187" s="268"/>
      <c r="I187" s="269"/>
      <c r="J187" s="262"/>
      <c r="K187" s="256"/>
      <c r="L187" s="262"/>
      <c r="M187" s="256"/>
      <c r="N187" s="336">
        <f t="shared" si="49"/>
        <v>0</v>
      </c>
      <c r="O187" s="320">
        <f t="shared" si="49"/>
        <v>0</v>
      </c>
      <c r="U187" s="16"/>
      <c r="V187" s="16"/>
      <c r="W187" s="16"/>
      <c r="X187" s="342"/>
      <c r="Y187" s="236">
        <f t="shared" si="58"/>
        <v>0</v>
      </c>
      <c r="Z187" s="342"/>
      <c r="AA187" s="342"/>
      <c r="AB187" s="342"/>
      <c r="AC187" s="342"/>
      <c r="AD187" s="342"/>
      <c r="AE187" s="356"/>
      <c r="AF187" s="342"/>
      <c r="AG187" s="342"/>
      <c r="AH187" s="342"/>
      <c r="AI187" s="16"/>
      <c r="AJ187" s="16"/>
      <c r="AK187" s="16"/>
      <c r="AL187" s="16"/>
      <c r="AM187" s="16"/>
      <c r="AN187" s="16"/>
      <c r="AO187" s="16"/>
      <c r="AP187" s="16"/>
      <c r="AQ187" s="16"/>
    </row>
    <row r="188" spans="1:43" s="4" customFormat="1" ht="32.25" hidden="1" customHeight="1">
      <c r="A188" s="278">
        <f t="shared" si="56"/>
        <v>141</v>
      </c>
      <c r="B188" s="246">
        <v>922400</v>
      </c>
      <c r="C188" s="279" t="s">
        <v>48</v>
      </c>
      <c r="D188" s="262"/>
      <c r="E188" s="256"/>
      <c r="F188" s="262"/>
      <c r="G188" s="256"/>
      <c r="H188" s="268"/>
      <c r="I188" s="269"/>
      <c r="J188" s="262"/>
      <c r="K188" s="256"/>
      <c r="L188" s="262"/>
      <c r="M188" s="256"/>
      <c r="N188" s="336">
        <f t="shared" si="49"/>
        <v>0</v>
      </c>
      <c r="O188" s="320">
        <f t="shared" si="49"/>
        <v>0</v>
      </c>
      <c r="U188" s="16"/>
      <c r="V188" s="16"/>
      <c r="W188" s="16"/>
      <c r="X188" s="342"/>
      <c r="Y188" s="236">
        <f t="shared" si="58"/>
        <v>0</v>
      </c>
      <c r="Z188" s="342"/>
      <c r="AA188" s="342"/>
      <c r="AB188" s="342"/>
      <c r="AC188" s="342"/>
      <c r="AD188" s="342"/>
      <c r="AE188" s="342"/>
      <c r="AF188" s="342"/>
      <c r="AG188" s="342"/>
      <c r="AH188" s="342"/>
      <c r="AI188" s="16"/>
      <c r="AJ188" s="16"/>
      <c r="AK188" s="16"/>
      <c r="AL188" s="16"/>
      <c r="AM188" s="16"/>
      <c r="AN188" s="16"/>
      <c r="AO188" s="16"/>
      <c r="AP188" s="16"/>
      <c r="AQ188" s="16"/>
    </row>
    <row r="189" spans="1:43" s="4" customFormat="1" ht="38.25" hidden="1">
      <c r="A189" s="278">
        <f t="shared" si="56"/>
        <v>142</v>
      </c>
      <c r="B189" s="246">
        <v>922500</v>
      </c>
      <c r="C189" s="279" t="s">
        <v>49</v>
      </c>
      <c r="D189" s="262"/>
      <c r="E189" s="256"/>
      <c r="F189" s="262"/>
      <c r="G189" s="256"/>
      <c r="H189" s="268"/>
      <c r="I189" s="269"/>
      <c r="J189" s="262"/>
      <c r="K189" s="256"/>
      <c r="L189" s="262"/>
      <c r="M189" s="256"/>
      <c r="N189" s="336">
        <f t="shared" si="49"/>
        <v>0</v>
      </c>
      <c r="O189" s="320">
        <f t="shared" si="49"/>
        <v>0</v>
      </c>
      <c r="U189" s="16"/>
      <c r="V189" s="16"/>
      <c r="W189" s="16"/>
      <c r="X189" s="342"/>
      <c r="Y189" s="236">
        <f t="shared" si="58"/>
        <v>0</v>
      </c>
      <c r="Z189" s="342"/>
      <c r="AA189" s="342"/>
      <c r="AB189" s="342"/>
      <c r="AC189" s="342"/>
      <c r="AD189" s="342"/>
      <c r="AE189" s="342"/>
      <c r="AF189" s="342"/>
      <c r="AG189" s="342"/>
      <c r="AH189" s="342"/>
      <c r="AI189" s="16"/>
      <c r="AJ189" s="16"/>
      <c r="AK189" s="16"/>
      <c r="AL189" s="16"/>
      <c r="AM189" s="16"/>
      <c r="AN189" s="16"/>
      <c r="AO189" s="16"/>
      <c r="AP189" s="16"/>
      <c r="AQ189" s="16"/>
    </row>
    <row r="190" spans="1:43" s="4" customFormat="1" ht="38.25" hidden="1">
      <c r="A190" s="278">
        <f t="shared" si="56"/>
        <v>143</v>
      </c>
      <c r="B190" s="246">
        <v>922600</v>
      </c>
      <c r="C190" s="279" t="s">
        <v>50</v>
      </c>
      <c r="D190" s="262"/>
      <c r="E190" s="256"/>
      <c r="F190" s="262"/>
      <c r="G190" s="256"/>
      <c r="H190" s="268"/>
      <c r="I190" s="269"/>
      <c r="J190" s="262"/>
      <c r="K190" s="256"/>
      <c r="L190" s="262"/>
      <c r="M190" s="256"/>
      <c r="N190" s="336">
        <f t="shared" si="49"/>
        <v>0</v>
      </c>
      <c r="O190" s="320">
        <f t="shared" si="49"/>
        <v>0</v>
      </c>
      <c r="U190" s="16"/>
      <c r="V190" s="16"/>
      <c r="W190" s="16"/>
      <c r="X190" s="342"/>
      <c r="Y190" s="236">
        <f t="shared" si="58"/>
        <v>0</v>
      </c>
      <c r="Z190" s="342"/>
      <c r="AA190" s="342"/>
      <c r="AB190" s="342"/>
      <c r="AC190" s="342"/>
      <c r="AD190" s="342"/>
      <c r="AE190" s="342"/>
      <c r="AF190" s="342"/>
      <c r="AG190" s="342"/>
      <c r="AH190" s="342"/>
      <c r="AI190" s="16"/>
      <c r="AJ190" s="16"/>
      <c r="AK190" s="16"/>
      <c r="AL190" s="16"/>
      <c r="AM190" s="16"/>
      <c r="AN190" s="16"/>
      <c r="AO190" s="16"/>
      <c r="AP190" s="16"/>
      <c r="AQ190" s="16"/>
    </row>
    <row r="191" spans="1:43" s="4" customFormat="1" ht="32.25" hidden="1" customHeight="1">
      <c r="A191" s="278">
        <f t="shared" si="56"/>
        <v>144</v>
      </c>
      <c r="B191" s="246">
        <v>922700</v>
      </c>
      <c r="C191" s="279" t="s">
        <v>51</v>
      </c>
      <c r="D191" s="262"/>
      <c r="E191" s="256"/>
      <c r="F191" s="262"/>
      <c r="G191" s="256"/>
      <c r="H191" s="268"/>
      <c r="I191" s="269"/>
      <c r="J191" s="262"/>
      <c r="K191" s="256"/>
      <c r="L191" s="262"/>
      <c r="M191" s="256"/>
      <c r="N191" s="336">
        <f t="shared" si="49"/>
        <v>0</v>
      </c>
      <c r="O191" s="320">
        <f t="shared" si="49"/>
        <v>0</v>
      </c>
      <c r="U191" s="16"/>
      <c r="V191" s="16"/>
      <c r="W191" s="16"/>
      <c r="X191" s="342"/>
      <c r="Y191" s="236">
        <f t="shared" si="58"/>
        <v>0</v>
      </c>
      <c r="Z191" s="342"/>
      <c r="AA191" s="342"/>
      <c r="AB191" s="342"/>
      <c r="AC191" s="342"/>
      <c r="AD191" s="342"/>
      <c r="AE191" s="342"/>
      <c r="AF191" s="342"/>
      <c r="AG191" s="342"/>
      <c r="AH191" s="342"/>
      <c r="AI191" s="16"/>
      <c r="AJ191" s="16"/>
      <c r="AK191" s="16"/>
      <c r="AL191" s="16"/>
      <c r="AM191" s="16"/>
      <c r="AN191" s="16"/>
      <c r="AO191" s="16"/>
      <c r="AP191" s="16"/>
      <c r="AQ191" s="16"/>
    </row>
    <row r="192" spans="1:43" s="4" customFormat="1" ht="32.25" hidden="1" customHeight="1" thickBot="1">
      <c r="A192" s="286">
        <f t="shared" si="56"/>
        <v>145</v>
      </c>
      <c r="B192" s="250">
        <v>922800</v>
      </c>
      <c r="C192" s="301" t="s">
        <v>569</v>
      </c>
      <c r="D192" s="262"/>
      <c r="E192" s="256"/>
      <c r="F192" s="262"/>
      <c r="G192" s="256"/>
      <c r="H192" s="268"/>
      <c r="I192" s="269"/>
      <c r="J192" s="262"/>
      <c r="K192" s="256"/>
      <c r="L192" s="262"/>
      <c r="M192" s="256"/>
      <c r="N192" s="388">
        <f t="shared" si="49"/>
        <v>0</v>
      </c>
      <c r="O192" s="323">
        <f t="shared" si="49"/>
        <v>0</v>
      </c>
      <c r="U192" s="16"/>
      <c r="V192" s="16"/>
      <c r="W192" s="16"/>
      <c r="X192" s="342"/>
      <c r="Y192" s="236">
        <f t="shared" si="58"/>
        <v>0</v>
      </c>
      <c r="Z192" s="342"/>
      <c r="AA192" s="342"/>
      <c r="AB192" s="342"/>
      <c r="AC192" s="342"/>
      <c r="AD192" s="342"/>
      <c r="AE192" s="356"/>
      <c r="AF192" s="342"/>
      <c r="AG192" s="342"/>
      <c r="AH192" s="342"/>
      <c r="AI192" s="16"/>
      <c r="AJ192" s="16"/>
      <c r="AK192" s="16"/>
      <c r="AL192" s="16"/>
      <c r="AM192" s="16"/>
      <c r="AN192" s="16"/>
      <c r="AO192" s="16"/>
      <c r="AP192" s="16"/>
      <c r="AQ192" s="16"/>
    </row>
    <row r="193" spans="1:43" s="4" customFormat="1" ht="50.25" customHeight="1" thickTop="1" thickBot="1">
      <c r="A193" s="402">
        <f t="shared" si="56"/>
        <v>146</v>
      </c>
      <c r="B193" s="302"/>
      <c r="C193" s="303" t="s">
        <v>120</v>
      </c>
      <c r="D193" s="304">
        <f>D48+D55+D128+D153</f>
        <v>30491</v>
      </c>
      <c r="E193" s="314">
        <f t="shared" ref="E193:M193" si="59">E48+E55+E128+E153</f>
        <v>84914</v>
      </c>
      <c r="F193" s="304">
        <f t="shared" si="59"/>
        <v>26075</v>
      </c>
      <c r="G193" s="314">
        <f t="shared" si="59"/>
        <v>82171</v>
      </c>
      <c r="H193" s="304">
        <f t="shared" si="59"/>
        <v>23560</v>
      </c>
      <c r="I193" s="314">
        <f t="shared" si="59"/>
        <v>98882</v>
      </c>
      <c r="J193" s="304">
        <f t="shared" si="59"/>
        <v>25000</v>
      </c>
      <c r="K193" s="314">
        <f t="shared" si="59"/>
        <v>96729</v>
      </c>
      <c r="L193" s="304">
        <f t="shared" si="59"/>
        <v>25000</v>
      </c>
      <c r="M193" s="314">
        <f t="shared" si="59"/>
        <v>96729</v>
      </c>
      <c r="N193" s="304">
        <f>SUM(H193,J193,L193)</f>
        <v>73560</v>
      </c>
      <c r="O193" s="314">
        <f>SUM(I193,K193,M193)</f>
        <v>292340</v>
      </c>
      <c r="U193" s="16"/>
      <c r="V193" s="16"/>
      <c r="W193" s="16"/>
      <c r="X193" s="342"/>
      <c r="Y193" s="236">
        <v>1</v>
      </c>
      <c r="Z193" s="342"/>
      <c r="AA193" s="342"/>
      <c r="AB193" s="342"/>
      <c r="AC193" s="342"/>
      <c r="AD193" s="342"/>
      <c r="AE193" s="342"/>
      <c r="AF193" s="342"/>
      <c r="AG193" s="342"/>
      <c r="AH193" s="342"/>
      <c r="AI193" s="16"/>
      <c r="AJ193" s="16"/>
      <c r="AK193" s="16"/>
      <c r="AL193" s="16"/>
      <c r="AM193" s="16"/>
      <c r="AN193" s="16"/>
      <c r="AO193" s="16"/>
      <c r="AP193" s="16"/>
      <c r="AQ193" s="16"/>
    </row>
    <row r="194" spans="1:43" s="4" customFormat="1" ht="39" thickTop="1">
      <c r="A194" s="272">
        <f t="shared" si="56"/>
        <v>147</v>
      </c>
      <c r="B194" s="267">
        <v>400000</v>
      </c>
      <c r="C194" s="273" t="s">
        <v>121</v>
      </c>
      <c r="D194" s="288">
        <f t="shared" ref="D194:M194" si="60">D195+D213+D258+D273+D297+D310+D326+D341</f>
        <v>22796</v>
      </c>
      <c r="E194" s="266">
        <f t="shared" si="60"/>
        <v>77522</v>
      </c>
      <c r="F194" s="315">
        <f t="shared" si="60"/>
        <v>20469</v>
      </c>
      <c r="G194" s="316">
        <f t="shared" si="60"/>
        <v>81393</v>
      </c>
      <c r="H194" s="315">
        <f t="shared" si="60"/>
        <v>21281</v>
      </c>
      <c r="I194" s="316">
        <f t="shared" si="60"/>
        <v>98099</v>
      </c>
      <c r="J194" s="288">
        <f t="shared" si="60"/>
        <v>24995</v>
      </c>
      <c r="K194" s="266">
        <f t="shared" si="60"/>
        <v>96725</v>
      </c>
      <c r="L194" s="315">
        <f t="shared" si="60"/>
        <v>24995</v>
      </c>
      <c r="M194" s="316">
        <f t="shared" si="60"/>
        <v>96725</v>
      </c>
      <c r="N194" s="315">
        <f t="shared" si="49"/>
        <v>71271</v>
      </c>
      <c r="O194" s="316">
        <f t="shared" si="49"/>
        <v>291549</v>
      </c>
      <c r="U194" s="16"/>
      <c r="V194" s="16"/>
      <c r="W194" s="16"/>
      <c r="X194" s="342"/>
      <c r="Y194" s="236">
        <f t="shared" si="58"/>
        <v>927820</v>
      </c>
      <c r="Z194" s="342"/>
      <c r="AA194" s="342"/>
      <c r="AB194" s="342"/>
      <c r="AC194" s="342"/>
      <c r="AD194" s="342"/>
      <c r="AE194" s="342"/>
      <c r="AF194" s="342"/>
      <c r="AG194" s="342"/>
      <c r="AH194" s="342"/>
      <c r="AI194" s="16"/>
      <c r="AJ194" s="16"/>
      <c r="AK194" s="16"/>
      <c r="AL194" s="16"/>
      <c r="AM194" s="16"/>
      <c r="AN194" s="16"/>
      <c r="AO194" s="16"/>
      <c r="AP194" s="16"/>
      <c r="AQ194" s="16"/>
    </row>
    <row r="195" spans="1:43" s="4" customFormat="1" ht="32.25" customHeight="1">
      <c r="A195" s="276">
        <f t="shared" si="56"/>
        <v>148</v>
      </c>
      <c r="B195" s="245">
        <v>410000</v>
      </c>
      <c r="C195" s="277" t="s">
        <v>122</v>
      </c>
      <c r="D195" s="252">
        <f>D196+D198+D202+D204+D209+D211</f>
        <v>5086</v>
      </c>
      <c r="E195" s="253">
        <f t="shared" ref="E195:O195" si="61">E196+E198+E202+E204+E209+E211</f>
        <v>75866</v>
      </c>
      <c r="F195" s="252">
        <f t="shared" si="61"/>
        <v>4930</v>
      </c>
      <c r="G195" s="253">
        <f t="shared" si="61"/>
        <v>80016</v>
      </c>
      <c r="H195" s="252">
        <f t="shared" si="61"/>
        <v>4316</v>
      </c>
      <c r="I195" s="253">
        <f t="shared" si="61"/>
        <v>92740</v>
      </c>
      <c r="J195" s="252">
        <f t="shared" si="61"/>
        <v>5428</v>
      </c>
      <c r="K195" s="253">
        <f t="shared" si="61"/>
        <v>91975</v>
      </c>
      <c r="L195" s="252">
        <f t="shared" si="61"/>
        <v>6067</v>
      </c>
      <c r="M195" s="253">
        <f t="shared" si="61"/>
        <v>91975</v>
      </c>
      <c r="N195" s="252">
        <f t="shared" si="61"/>
        <v>15811</v>
      </c>
      <c r="O195" s="253">
        <f t="shared" si="61"/>
        <v>276690</v>
      </c>
      <c r="U195" s="16"/>
      <c r="V195" s="16"/>
      <c r="W195" s="16"/>
      <c r="X195" s="16"/>
      <c r="Y195" s="236">
        <f t="shared" si="58"/>
        <v>750900</v>
      </c>
      <c r="Z195" s="16"/>
      <c r="AA195" s="16"/>
      <c r="AB195" s="16"/>
      <c r="AC195" s="16"/>
      <c r="AD195" s="16"/>
      <c r="AE195" s="16"/>
      <c r="AF195" s="16"/>
      <c r="AG195" s="16"/>
      <c r="AH195" s="16"/>
      <c r="AI195" s="16"/>
      <c r="AJ195" s="16"/>
      <c r="AK195" s="16"/>
      <c r="AL195" s="16"/>
      <c r="AM195" s="16"/>
      <c r="AN195" s="16"/>
      <c r="AO195" s="16"/>
      <c r="AP195" s="16"/>
      <c r="AQ195" s="16"/>
    </row>
    <row r="196" spans="1:43" s="4" customFormat="1" ht="32.25" customHeight="1">
      <c r="A196" s="276">
        <f t="shared" si="56"/>
        <v>149</v>
      </c>
      <c r="B196" s="245">
        <v>411000</v>
      </c>
      <c r="C196" s="277" t="s">
        <v>123</v>
      </c>
      <c r="D196" s="254">
        <f t="shared" ref="D196:M196" si="62">D197</f>
        <v>0</v>
      </c>
      <c r="E196" s="253">
        <f t="shared" si="62"/>
        <v>64138</v>
      </c>
      <c r="F196" s="252">
        <f t="shared" si="62"/>
        <v>0</v>
      </c>
      <c r="G196" s="253">
        <f t="shared" si="62"/>
        <v>68033</v>
      </c>
      <c r="H196" s="252">
        <f t="shared" si="62"/>
        <v>0</v>
      </c>
      <c r="I196" s="253">
        <f t="shared" si="62"/>
        <v>78274</v>
      </c>
      <c r="J196" s="254">
        <f t="shared" si="62"/>
        <v>0</v>
      </c>
      <c r="K196" s="253">
        <f t="shared" si="62"/>
        <v>78274</v>
      </c>
      <c r="L196" s="252">
        <f t="shared" si="62"/>
        <v>0</v>
      </c>
      <c r="M196" s="253">
        <f t="shared" si="62"/>
        <v>78274</v>
      </c>
      <c r="N196" s="252">
        <f t="shared" si="49"/>
        <v>0</v>
      </c>
      <c r="O196" s="253">
        <f t="shared" si="49"/>
        <v>234822</v>
      </c>
      <c r="U196" s="16"/>
      <c r="V196" s="16"/>
      <c r="W196" s="16"/>
      <c r="X196" s="16"/>
      <c r="Y196" s="236">
        <f t="shared" si="58"/>
        <v>601815</v>
      </c>
      <c r="Z196" s="16"/>
      <c r="AA196" s="16"/>
      <c r="AB196" s="16"/>
      <c r="AC196" s="16"/>
      <c r="AD196" s="16"/>
      <c r="AE196" s="16"/>
      <c r="AF196" s="16"/>
      <c r="AG196" s="16"/>
      <c r="AH196" s="16"/>
      <c r="AI196" s="16"/>
      <c r="AJ196" s="16"/>
      <c r="AK196" s="16"/>
      <c r="AL196" s="16"/>
      <c r="AM196" s="16"/>
      <c r="AN196" s="16"/>
      <c r="AO196" s="16"/>
      <c r="AP196" s="16"/>
      <c r="AQ196" s="16"/>
    </row>
    <row r="197" spans="1:43" s="4" customFormat="1" ht="32.25" customHeight="1">
      <c r="A197" s="278">
        <f t="shared" si="56"/>
        <v>150</v>
      </c>
      <c r="B197" s="246">
        <v>411100</v>
      </c>
      <c r="C197" s="279" t="s">
        <v>607</v>
      </c>
      <c r="D197" s="257"/>
      <c r="E197" s="256">
        <v>64138</v>
      </c>
      <c r="F197" s="255"/>
      <c r="G197" s="256">
        <v>68033</v>
      </c>
      <c r="H197" s="268"/>
      <c r="I197" s="269">
        <v>78274</v>
      </c>
      <c r="J197" s="257"/>
      <c r="K197" s="256">
        <v>78274</v>
      </c>
      <c r="L197" s="255"/>
      <c r="M197" s="256">
        <v>78274</v>
      </c>
      <c r="N197" s="319">
        <f t="shared" si="49"/>
        <v>0</v>
      </c>
      <c r="O197" s="320">
        <f t="shared" si="49"/>
        <v>234822</v>
      </c>
      <c r="U197" s="16"/>
      <c r="V197" s="16"/>
      <c r="W197" s="16"/>
      <c r="X197" s="16"/>
      <c r="Y197" s="236">
        <f t="shared" si="58"/>
        <v>601815</v>
      </c>
      <c r="Z197" s="16"/>
      <c r="AA197" s="16"/>
      <c r="AB197" s="16"/>
      <c r="AC197" s="16"/>
      <c r="AD197" s="16"/>
      <c r="AE197" s="16"/>
      <c r="AF197" s="16"/>
      <c r="AG197" s="16"/>
      <c r="AH197" s="16"/>
      <c r="AI197" s="16"/>
      <c r="AJ197" s="16"/>
      <c r="AK197" s="16"/>
      <c r="AL197" s="16"/>
      <c r="AM197" s="16"/>
      <c r="AN197" s="16"/>
      <c r="AO197" s="16"/>
      <c r="AP197" s="16"/>
      <c r="AQ197" s="16"/>
    </row>
    <row r="198" spans="1:43" s="4" customFormat="1" ht="34.5" customHeight="1">
      <c r="A198" s="276">
        <f t="shared" si="56"/>
        <v>151</v>
      </c>
      <c r="B198" s="245">
        <v>412000</v>
      </c>
      <c r="C198" s="277" t="s">
        <v>124</v>
      </c>
      <c r="D198" s="254">
        <f t="shared" ref="D198:M198" si="63">SUM(D199:D201)</f>
        <v>0</v>
      </c>
      <c r="E198" s="253">
        <f t="shared" si="63"/>
        <v>11496</v>
      </c>
      <c r="F198" s="254">
        <f t="shared" si="63"/>
        <v>0</v>
      </c>
      <c r="G198" s="253">
        <f t="shared" si="63"/>
        <v>11683</v>
      </c>
      <c r="H198" s="252">
        <f t="shared" si="63"/>
        <v>0</v>
      </c>
      <c r="I198" s="253">
        <f t="shared" si="63"/>
        <v>13446</v>
      </c>
      <c r="J198" s="254">
        <f t="shared" si="63"/>
        <v>0</v>
      </c>
      <c r="K198" s="253">
        <f t="shared" si="63"/>
        <v>13446</v>
      </c>
      <c r="L198" s="254">
        <f t="shared" si="63"/>
        <v>0</v>
      </c>
      <c r="M198" s="253">
        <f t="shared" si="63"/>
        <v>13446</v>
      </c>
      <c r="N198" s="254">
        <f t="shared" si="49"/>
        <v>0</v>
      </c>
      <c r="O198" s="253">
        <f t="shared" si="49"/>
        <v>40338</v>
      </c>
      <c r="U198" s="16"/>
      <c r="V198" s="16"/>
      <c r="W198" s="16"/>
      <c r="X198" s="16"/>
      <c r="Y198" s="236">
        <f t="shared" si="58"/>
        <v>103855</v>
      </c>
      <c r="Z198" s="16"/>
      <c r="AA198" s="16"/>
      <c r="AB198" s="16"/>
      <c r="AC198" s="16"/>
      <c r="AD198" s="16"/>
      <c r="AE198" s="16"/>
      <c r="AF198" s="16"/>
      <c r="AG198" s="16"/>
      <c r="AH198" s="16"/>
      <c r="AI198" s="16"/>
      <c r="AJ198" s="16"/>
      <c r="AK198" s="16"/>
      <c r="AL198" s="16"/>
      <c r="AM198" s="16"/>
      <c r="AN198" s="16"/>
      <c r="AO198" s="16"/>
      <c r="AP198" s="16"/>
      <c r="AQ198" s="16"/>
    </row>
    <row r="199" spans="1:43" s="4" customFormat="1" ht="32.25" customHeight="1">
      <c r="A199" s="278">
        <f t="shared" si="56"/>
        <v>152</v>
      </c>
      <c r="B199" s="246">
        <v>412100</v>
      </c>
      <c r="C199" s="279" t="s">
        <v>608</v>
      </c>
      <c r="D199" s="257"/>
      <c r="E199" s="256">
        <v>7707</v>
      </c>
      <c r="F199" s="257"/>
      <c r="G199" s="256">
        <v>8175</v>
      </c>
      <c r="H199" s="268"/>
      <c r="I199" s="269">
        <v>9408</v>
      </c>
      <c r="J199" s="257"/>
      <c r="K199" s="256">
        <v>9408</v>
      </c>
      <c r="L199" s="257"/>
      <c r="M199" s="256">
        <v>9408</v>
      </c>
      <c r="N199" s="331">
        <f t="shared" si="49"/>
        <v>0</v>
      </c>
      <c r="O199" s="320">
        <f t="shared" si="49"/>
        <v>28224</v>
      </c>
      <c r="U199" s="16"/>
      <c r="V199" s="16"/>
      <c r="W199" s="16"/>
      <c r="X199" s="16"/>
      <c r="Y199" s="236">
        <f t="shared" si="58"/>
        <v>72330</v>
      </c>
      <c r="Z199" s="16"/>
      <c r="AA199" s="16"/>
      <c r="AB199" s="16"/>
      <c r="AC199" s="16"/>
      <c r="AD199" s="16"/>
      <c r="AE199" s="16"/>
      <c r="AF199" s="16"/>
      <c r="AG199" s="16"/>
      <c r="AH199" s="16"/>
      <c r="AI199" s="16"/>
      <c r="AJ199" s="16"/>
      <c r="AK199" s="16"/>
      <c r="AL199" s="16"/>
      <c r="AM199" s="16"/>
      <c r="AN199" s="16"/>
      <c r="AO199" s="16"/>
      <c r="AP199" s="16"/>
      <c r="AQ199" s="16"/>
    </row>
    <row r="200" spans="1:43" s="4" customFormat="1" ht="32.25" customHeight="1">
      <c r="A200" s="278">
        <f t="shared" si="56"/>
        <v>153</v>
      </c>
      <c r="B200" s="246">
        <v>412200</v>
      </c>
      <c r="C200" s="279" t="s">
        <v>609</v>
      </c>
      <c r="D200" s="257"/>
      <c r="E200" s="256">
        <v>3307</v>
      </c>
      <c r="F200" s="257"/>
      <c r="G200" s="256">
        <v>3508</v>
      </c>
      <c r="H200" s="268"/>
      <c r="I200" s="269">
        <v>4038</v>
      </c>
      <c r="J200" s="257"/>
      <c r="K200" s="256">
        <v>4038</v>
      </c>
      <c r="L200" s="257"/>
      <c r="M200" s="256">
        <v>4038</v>
      </c>
      <c r="N200" s="331">
        <f t="shared" si="49"/>
        <v>0</v>
      </c>
      <c r="O200" s="320">
        <f t="shared" si="49"/>
        <v>12114</v>
      </c>
      <c r="U200" s="16"/>
      <c r="V200" s="16"/>
      <c r="W200" s="16"/>
      <c r="X200" s="16"/>
      <c r="Y200" s="236">
        <f t="shared" si="58"/>
        <v>31043</v>
      </c>
      <c r="Z200" s="16"/>
      <c r="AA200" s="16"/>
      <c r="AB200" s="16"/>
      <c r="AC200" s="16"/>
      <c r="AD200" s="16"/>
      <c r="AE200" s="16"/>
      <c r="AF200" s="16"/>
      <c r="AG200" s="16"/>
      <c r="AH200" s="16"/>
      <c r="AI200" s="16"/>
      <c r="AJ200" s="16"/>
      <c r="AK200" s="16"/>
      <c r="AL200" s="16"/>
      <c r="AM200" s="16"/>
      <c r="AN200" s="16"/>
      <c r="AO200" s="16"/>
      <c r="AP200" s="16"/>
      <c r="AQ200" s="16"/>
    </row>
    <row r="201" spans="1:43" s="4" customFormat="1" ht="32.25" customHeight="1">
      <c r="A201" s="278">
        <f t="shared" si="56"/>
        <v>154</v>
      </c>
      <c r="B201" s="246">
        <v>412300</v>
      </c>
      <c r="C201" s="279" t="s">
        <v>610</v>
      </c>
      <c r="D201" s="257"/>
      <c r="E201" s="256">
        <v>482</v>
      </c>
      <c r="F201" s="257"/>
      <c r="G201" s="256"/>
      <c r="H201" s="268"/>
      <c r="I201" s="269"/>
      <c r="J201" s="257"/>
      <c r="K201" s="256"/>
      <c r="L201" s="257"/>
      <c r="M201" s="256"/>
      <c r="N201" s="331">
        <f t="shared" si="49"/>
        <v>0</v>
      </c>
      <c r="O201" s="320">
        <f t="shared" si="49"/>
        <v>0</v>
      </c>
      <c r="U201" s="16"/>
      <c r="V201" s="16"/>
      <c r="W201" s="16"/>
      <c r="X201" s="16"/>
      <c r="Y201" s="236">
        <f t="shared" si="58"/>
        <v>482</v>
      </c>
      <c r="Z201" s="16"/>
      <c r="AA201" s="16"/>
      <c r="AB201" s="16"/>
      <c r="AC201" s="16"/>
      <c r="AD201" s="16"/>
      <c r="AE201" s="16"/>
      <c r="AF201" s="16"/>
      <c r="AG201" s="16"/>
      <c r="AH201" s="16"/>
      <c r="AI201" s="16"/>
      <c r="AJ201" s="16"/>
      <c r="AK201" s="16"/>
      <c r="AL201" s="16"/>
      <c r="AM201" s="16"/>
      <c r="AN201" s="16"/>
      <c r="AO201" s="16"/>
      <c r="AP201" s="16"/>
      <c r="AQ201" s="16"/>
    </row>
    <row r="202" spans="1:43" s="4" customFormat="1" ht="32.25" customHeight="1">
      <c r="A202" s="276">
        <f t="shared" si="56"/>
        <v>155</v>
      </c>
      <c r="B202" s="245">
        <v>413000</v>
      </c>
      <c r="C202" s="277" t="s">
        <v>125</v>
      </c>
      <c r="D202" s="254">
        <f t="shared" ref="D202:M202" si="64">D203</f>
        <v>1699</v>
      </c>
      <c r="E202" s="253">
        <f t="shared" si="64"/>
        <v>0</v>
      </c>
      <c r="F202" s="254">
        <f t="shared" si="64"/>
        <v>1543</v>
      </c>
      <c r="G202" s="253">
        <f t="shared" si="64"/>
        <v>0</v>
      </c>
      <c r="H202" s="252">
        <f t="shared" si="64"/>
        <v>1226</v>
      </c>
      <c r="I202" s="253">
        <f t="shared" si="64"/>
        <v>0</v>
      </c>
      <c r="J202" s="254">
        <f t="shared" si="64"/>
        <v>1851</v>
      </c>
      <c r="K202" s="253">
        <f t="shared" si="64"/>
        <v>0</v>
      </c>
      <c r="L202" s="254">
        <f t="shared" si="64"/>
        <v>1907</v>
      </c>
      <c r="M202" s="253">
        <f t="shared" si="64"/>
        <v>0</v>
      </c>
      <c r="N202" s="254">
        <f t="shared" si="49"/>
        <v>4984</v>
      </c>
      <c r="O202" s="253">
        <f t="shared" si="49"/>
        <v>0</v>
      </c>
      <c r="U202" s="16"/>
      <c r="V202" s="16"/>
      <c r="W202" s="16"/>
      <c r="X202" s="16"/>
      <c r="Y202" s="236">
        <f t="shared" si="58"/>
        <v>13210</v>
      </c>
      <c r="Z202" s="16"/>
      <c r="AA202" s="16"/>
      <c r="AB202" s="16"/>
      <c r="AC202" s="16"/>
      <c r="AD202" s="16"/>
      <c r="AE202" s="16"/>
      <c r="AF202" s="16"/>
      <c r="AG202" s="16"/>
      <c r="AH202" s="16"/>
      <c r="AI202" s="16"/>
      <c r="AJ202" s="16"/>
      <c r="AK202" s="16"/>
      <c r="AL202" s="16"/>
      <c r="AM202" s="16"/>
      <c r="AN202" s="16"/>
      <c r="AO202" s="16"/>
      <c r="AP202" s="16"/>
      <c r="AQ202" s="16"/>
    </row>
    <row r="203" spans="1:43" s="4" customFormat="1" ht="32.25" customHeight="1">
      <c r="A203" s="278">
        <f t="shared" si="56"/>
        <v>156</v>
      </c>
      <c r="B203" s="246">
        <v>413100</v>
      </c>
      <c r="C203" s="279" t="s">
        <v>1300</v>
      </c>
      <c r="D203" s="257">
        <v>1699</v>
      </c>
      <c r="E203" s="256"/>
      <c r="F203" s="257">
        <v>1543</v>
      </c>
      <c r="G203" s="256"/>
      <c r="H203" s="268">
        <v>1226</v>
      </c>
      <c r="I203" s="269"/>
      <c r="J203" s="257">
        <v>1851</v>
      </c>
      <c r="K203" s="256"/>
      <c r="L203" s="257">
        <v>1907</v>
      </c>
      <c r="M203" s="256"/>
      <c r="N203" s="331">
        <f t="shared" si="49"/>
        <v>4984</v>
      </c>
      <c r="O203" s="320">
        <f t="shared" si="49"/>
        <v>0</v>
      </c>
      <c r="U203" s="16"/>
      <c r="V203" s="16"/>
      <c r="W203" s="16"/>
      <c r="X203" s="16"/>
      <c r="Y203" s="236">
        <f t="shared" si="58"/>
        <v>13210</v>
      </c>
      <c r="Z203" s="16"/>
      <c r="AA203" s="16"/>
      <c r="AB203" s="16"/>
      <c r="AC203" s="16"/>
      <c r="AD203" s="16"/>
      <c r="AE203" s="16"/>
      <c r="AF203" s="16"/>
      <c r="AG203" s="16"/>
      <c r="AH203" s="16"/>
      <c r="AI203" s="16"/>
      <c r="AJ203" s="16"/>
      <c r="AK203" s="16"/>
      <c r="AL203" s="16"/>
      <c r="AM203" s="16"/>
      <c r="AN203" s="16"/>
      <c r="AO203" s="16"/>
      <c r="AP203" s="16"/>
      <c r="AQ203" s="16"/>
    </row>
    <row r="204" spans="1:43" s="4" customFormat="1" ht="32.25" customHeight="1">
      <c r="A204" s="276">
        <f t="shared" si="56"/>
        <v>157</v>
      </c>
      <c r="B204" s="245">
        <v>414000</v>
      </c>
      <c r="C204" s="277" t="s">
        <v>126</v>
      </c>
      <c r="D204" s="254">
        <f t="shared" ref="D204:M204" si="65">SUM(D205:D208)</f>
        <v>144</v>
      </c>
      <c r="E204" s="253">
        <f t="shared" si="65"/>
        <v>232</v>
      </c>
      <c r="F204" s="254">
        <f t="shared" si="65"/>
        <v>0</v>
      </c>
      <c r="G204" s="253">
        <f t="shared" si="65"/>
        <v>300</v>
      </c>
      <c r="H204" s="252">
        <f t="shared" si="65"/>
        <v>101</v>
      </c>
      <c r="I204" s="253">
        <f t="shared" si="65"/>
        <v>1020</v>
      </c>
      <c r="J204" s="254">
        <f t="shared" si="65"/>
        <v>250</v>
      </c>
      <c r="K204" s="253">
        <f t="shared" si="65"/>
        <v>255</v>
      </c>
      <c r="L204" s="254">
        <f t="shared" si="65"/>
        <v>250</v>
      </c>
      <c r="M204" s="253">
        <f t="shared" si="65"/>
        <v>255</v>
      </c>
      <c r="N204" s="254">
        <f t="shared" si="49"/>
        <v>601</v>
      </c>
      <c r="O204" s="253">
        <f t="shared" si="49"/>
        <v>1530</v>
      </c>
      <c r="U204" s="16"/>
      <c r="V204" s="16"/>
      <c r="W204" s="16"/>
      <c r="X204" s="16"/>
      <c r="Y204" s="236">
        <f t="shared" si="58"/>
        <v>4938</v>
      </c>
      <c r="Z204" s="16"/>
      <c r="AA204" s="16"/>
      <c r="AB204" s="16"/>
      <c r="AC204" s="16"/>
      <c r="AD204" s="16"/>
      <c r="AE204" s="16"/>
      <c r="AF204" s="16"/>
      <c r="AG204" s="16"/>
      <c r="AH204" s="16"/>
      <c r="AI204" s="16"/>
      <c r="AJ204" s="16"/>
      <c r="AK204" s="16"/>
      <c r="AL204" s="16"/>
      <c r="AM204" s="16"/>
      <c r="AN204" s="16"/>
      <c r="AO204" s="16"/>
      <c r="AP204" s="16"/>
      <c r="AQ204" s="16"/>
    </row>
    <row r="205" spans="1:43" s="4" customFormat="1" ht="38.25" hidden="1">
      <c r="A205" s="278">
        <f t="shared" si="56"/>
        <v>158</v>
      </c>
      <c r="B205" s="246">
        <v>414100</v>
      </c>
      <c r="C205" s="279" t="s">
        <v>611</v>
      </c>
      <c r="D205" s="257"/>
      <c r="E205" s="256"/>
      <c r="F205" s="257"/>
      <c r="G205" s="256"/>
      <c r="H205" s="268"/>
      <c r="I205" s="269"/>
      <c r="J205" s="257"/>
      <c r="K205" s="256"/>
      <c r="L205" s="257"/>
      <c r="M205" s="256"/>
      <c r="N205" s="331">
        <f t="shared" si="49"/>
        <v>0</v>
      </c>
      <c r="O205" s="320">
        <f t="shared" si="49"/>
        <v>0</v>
      </c>
      <c r="U205" s="16"/>
      <c r="V205" s="16"/>
      <c r="W205" s="16"/>
      <c r="X205" s="16"/>
      <c r="Y205" s="236">
        <f t="shared" si="58"/>
        <v>0</v>
      </c>
      <c r="Z205" s="16"/>
      <c r="AA205" s="16"/>
      <c r="AB205" s="16"/>
      <c r="AC205" s="16"/>
      <c r="AD205" s="16"/>
      <c r="AE205" s="16"/>
      <c r="AF205" s="16"/>
      <c r="AG205" s="16"/>
      <c r="AH205" s="16"/>
      <c r="AI205" s="16"/>
      <c r="AJ205" s="16"/>
      <c r="AK205" s="16"/>
      <c r="AL205" s="16"/>
      <c r="AM205" s="16"/>
      <c r="AN205" s="16"/>
      <c r="AO205" s="16"/>
      <c r="AP205" s="16"/>
      <c r="AQ205" s="16"/>
    </row>
    <row r="206" spans="1:43" s="4" customFormat="1" ht="32.25" hidden="1" customHeight="1">
      <c r="A206" s="278">
        <f t="shared" si="56"/>
        <v>159</v>
      </c>
      <c r="B206" s="246">
        <v>414200</v>
      </c>
      <c r="C206" s="279" t="s">
        <v>612</v>
      </c>
      <c r="D206" s="257"/>
      <c r="E206" s="256"/>
      <c r="F206" s="257"/>
      <c r="G206" s="256"/>
      <c r="H206" s="268"/>
      <c r="I206" s="269"/>
      <c r="J206" s="257"/>
      <c r="K206" s="256"/>
      <c r="L206" s="257"/>
      <c r="M206" s="256"/>
      <c r="N206" s="331">
        <f t="shared" si="49"/>
        <v>0</v>
      </c>
      <c r="O206" s="320">
        <f t="shared" si="49"/>
        <v>0</v>
      </c>
      <c r="U206" s="16"/>
      <c r="V206" s="16"/>
      <c r="W206" s="16"/>
      <c r="X206" s="16"/>
      <c r="Y206" s="236">
        <f t="shared" si="58"/>
        <v>0</v>
      </c>
      <c r="Z206" s="16"/>
      <c r="AA206" s="16"/>
      <c r="AB206" s="16"/>
      <c r="AC206" s="16"/>
      <c r="AD206" s="16"/>
      <c r="AE206" s="16"/>
      <c r="AF206" s="16"/>
      <c r="AG206" s="16"/>
      <c r="AH206" s="16"/>
      <c r="AI206" s="16"/>
      <c r="AJ206" s="16"/>
      <c r="AK206" s="16"/>
      <c r="AL206" s="16"/>
      <c r="AM206" s="16"/>
      <c r="AN206" s="16"/>
      <c r="AO206" s="16"/>
      <c r="AP206" s="16"/>
      <c r="AQ206" s="16"/>
    </row>
    <row r="207" spans="1:43" s="4" customFormat="1" ht="32.25" customHeight="1">
      <c r="A207" s="278">
        <f t="shared" si="56"/>
        <v>160</v>
      </c>
      <c r="B207" s="246">
        <v>414300</v>
      </c>
      <c r="C207" s="279" t="s">
        <v>613</v>
      </c>
      <c r="D207" s="257"/>
      <c r="E207" s="256">
        <v>232</v>
      </c>
      <c r="F207" s="257"/>
      <c r="G207" s="256">
        <v>300</v>
      </c>
      <c r="H207" s="268">
        <v>100</v>
      </c>
      <c r="I207" s="269">
        <v>1020</v>
      </c>
      <c r="J207" s="257">
        <v>100</v>
      </c>
      <c r="K207" s="256">
        <v>255</v>
      </c>
      <c r="L207" s="257">
        <v>100</v>
      </c>
      <c r="M207" s="256">
        <v>255</v>
      </c>
      <c r="N207" s="331">
        <f t="shared" si="49"/>
        <v>300</v>
      </c>
      <c r="O207" s="320">
        <f t="shared" si="49"/>
        <v>1530</v>
      </c>
      <c r="U207" s="16"/>
      <c r="V207" s="16"/>
      <c r="W207" s="16"/>
      <c r="X207" s="16"/>
      <c r="Y207" s="236">
        <f t="shared" si="58"/>
        <v>4192</v>
      </c>
      <c r="Z207" s="16"/>
      <c r="AA207" s="16"/>
      <c r="AB207" s="16"/>
      <c r="AC207" s="16"/>
      <c r="AD207" s="16"/>
      <c r="AE207" s="16"/>
      <c r="AF207" s="16"/>
      <c r="AG207" s="16"/>
      <c r="AH207" s="16"/>
      <c r="AI207" s="16"/>
      <c r="AJ207" s="16"/>
      <c r="AK207" s="16"/>
      <c r="AL207" s="16"/>
      <c r="AM207" s="16"/>
      <c r="AN207" s="16"/>
      <c r="AO207" s="16"/>
      <c r="AP207" s="16"/>
      <c r="AQ207" s="16"/>
    </row>
    <row r="208" spans="1:43" s="4" customFormat="1" ht="51">
      <c r="A208" s="278">
        <f t="shared" si="56"/>
        <v>161</v>
      </c>
      <c r="B208" s="246">
        <v>414400</v>
      </c>
      <c r="C208" s="279" t="s">
        <v>614</v>
      </c>
      <c r="D208" s="257">
        <v>144</v>
      </c>
      <c r="E208" s="256"/>
      <c r="F208" s="257"/>
      <c r="G208" s="256"/>
      <c r="H208" s="268">
        <v>1</v>
      </c>
      <c r="I208" s="269"/>
      <c r="J208" s="257">
        <v>150</v>
      </c>
      <c r="K208" s="256"/>
      <c r="L208" s="257">
        <v>150</v>
      </c>
      <c r="M208" s="256"/>
      <c r="N208" s="331">
        <f t="shared" si="49"/>
        <v>301</v>
      </c>
      <c r="O208" s="320">
        <f t="shared" si="49"/>
        <v>0</v>
      </c>
      <c r="U208" s="16"/>
      <c r="V208" s="16"/>
      <c r="W208" s="16"/>
      <c r="X208" s="16"/>
      <c r="Y208" s="236">
        <f t="shared" si="58"/>
        <v>746</v>
      </c>
      <c r="Z208" s="16"/>
      <c r="AA208" s="16"/>
      <c r="AB208" s="16"/>
      <c r="AC208" s="16"/>
      <c r="AD208" s="16"/>
      <c r="AE208" s="16"/>
      <c r="AF208" s="16"/>
      <c r="AG208" s="16"/>
      <c r="AH208" s="16"/>
      <c r="AI208" s="16"/>
      <c r="AJ208" s="16"/>
      <c r="AK208" s="16"/>
      <c r="AL208" s="16"/>
      <c r="AM208" s="16"/>
      <c r="AN208" s="16"/>
      <c r="AO208" s="16"/>
      <c r="AP208" s="16"/>
      <c r="AQ208" s="16"/>
    </row>
    <row r="209" spans="1:43" s="4" customFormat="1" ht="32.25" customHeight="1">
      <c r="A209" s="276">
        <f t="shared" si="56"/>
        <v>162</v>
      </c>
      <c r="B209" s="245">
        <v>415000</v>
      </c>
      <c r="C209" s="277" t="s">
        <v>127</v>
      </c>
      <c r="D209" s="254">
        <f t="shared" ref="D209:M209" si="66">D210</f>
        <v>2598</v>
      </c>
      <c r="E209" s="253">
        <f t="shared" si="66"/>
        <v>0</v>
      </c>
      <c r="F209" s="254">
        <f t="shared" si="66"/>
        <v>2704</v>
      </c>
      <c r="G209" s="253">
        <f t="shared" si="66"/>
        <v>0</v>
      </c>
      <c r="H209" s="252">
        <f t="shared" si="66"/>
        <v>2390</v>
      </c>
      <c r="I209" s="253">
        <f t="shared" si="66"/>
        <v>0</v>
      </c>
      <c r="J209" s="254">
        <f t="shared" si="66"/>
        <v>2850</v>
      </c>
      <c r="K209" s="253">
        <f t="shared" si="66"/>
        <v>0</v>
      </c>
      <c r="L209" s="254">
        <f t="shared" si="66"/>
        <v>2900</v>
      </c>
      <c r="M209" s="253">
        <f t="shared" si="66"/>
        <v>0</v>
      </c>
      <c r="N209" s="254">
        <f t="shared" si="49"/>
        <v>8140</v>
      </c>
      <c r="O209" s="253">
        <f t="shared" si="49"/>
        <v>0</v>
      </c>
      <c r="U209" s="16"/>
      <c r="V209" s="16"/>
      <c r="W209" s="16"/>
      <c r="X209" s="16"/>
      <c r="Y209" s="236">
        <f t="shared" si="58"/>
        <v>21582</v>
      </c>
      <c r="Z209" s="16"/>
      <c r="AA209" s="16"/>
      <c r="AB209" s="16"/>
      <c r="AC209" s="16"/>
      <c r="AD209" s="16"/>
      <c r="AE209" s="16"/>
      <c r="AF209" s="16"/>
      <c r="AG209" s="16"/>
      <c r="AH209" s="16"/>
      <c r="AI209" s="16"/>
      <c r="AJ209" s="16"/>
      <c r="AK209" s="16"/>
      <c r="AL209" s="16"/>
      <c r="AM209" s="16"/>
      <c r="AN209" s="16"/>
      <c r="AO209" s="16"/>
      <c r="AP209" s="16"/>
      <c r="AQ209" s="16"/>
    </row>
    <row r="210" spans="1:43" s="4" customFormat="1" ht="32.25" customHeight="1">
      <c r="A210" s="278">
        <f t="shared" si="56"/>
        <v>163</v>
      </c>
      <c r="B210" s="246">
        <v>415100</v>
      </c>
      <c r="C210" s="279" t="s">
        <v>1326</v>
      </c>
      <c r="D210" s="257">
        <v>2598</v>
      </c>
      <c r="E210" s="256"/>
      <c r="F210" s="257">
        <v>2704</v>
      </c>
      <c r="G210" s="256"/>
      <c r="H210" s="268">
        <v>2390</v>
      </c>
      <c r="I210" s="269"/>
      <c r="J210" s="257">
        <v>2850</v>
      </c>
      <c r="K210" s="256"/>
      <c r="L210" s="257">
        <v>2900</v>
      </c>
      <c r="M210" s="256"/>
      <c r="N210" s="331">
        <f t="shared" si="49"/>
        <v>8140</v>
      </c>
      <c r="O210" s="320">
        <f t="shared" si="49"/>
        <v>0</v>
      </c>
      <c r="U210" s="16"/>
      <c r="V210" s="16"/>
      <c r="W210" s="16"/>
      <c r="X210" s="16"/>
      <c r="Y210" s="236">
        <f t="shared" si="58"/>
        <v>21582</v>
      </c>
      <c r="Z210" s="16"/>
      <c r="AA210" s="16"/>
      <c r="AB210" s="16"/>
      <c r="AC210" s="16"/>
      <c r="AD210" s="16"/>
      <c r="AE210" s="16"/>
      <c r="AF210" s="16"/>
      <c r="AG210" s="16"/>
      <c r="AH210" s="16"/>
      <c r="AI210" s="16"/>
      <c r="AJ210" s="16"/>
      <c r="AK210" s="16"/>
      <c r="AL210" s="16"/>
      <c r="AM210" s="16"/>
      <c r="AN210" s="16"/>
      <c r="AO210" s="16"/>
      <c r="AP210" s="16"/>
      <c r="AQ210" s="16"/>
    </row>
    <row r="211" spans="1:43" s="4" customFormat="1" ht="32.25" customHeight="1">
      <c r="A211" s="276">
        <f t="shared" si="56"/>
        <v>164</v>
      </c>
      <c r="B211" s="245">
        <v>416000</v>
      </c>
      <c r="C211" s="277" t="s">
        <v>128</v>
      </c>
      <c r="D211" s="254">
        <f t="shared" ref="D211:M211" si="67">D212</f>
        <v>645</v>
      </c>
      <c r="E211" s="253">
        <f t="shared" si="67"/>
        <v>0</v>
      </c>
      <c r="F211" s="254">
        <f t="shared" si="67"/>
        <v>683</v>
      </c>
      <c r="G211" s="253">
        <f t="shared" si="67"/>
        <v>0</v>
      </c>
      <c r="H211" s="252">
        <f t="shared" si="67"/>
        <v>599</v>
      </c>
      <c r="I211" s="253">
        <f t="shared" si="67"/>
        <v>0</v>
      </c>
      <c r="J211" s="254">
        <f t="shared" si="67"/>
        <v>477</v>
      </c>
      <c r="K211" s="253">
        <f t="shared" si="67"/>
        <v>0</v>
      </c>
      <c r="L211" s="254">
        <f t="shared" si="67"/>
        <v>1010</v>
      </c>
      <c r="M211" s="253">
        <f t="shared" si="67"/>
        <v>0</v>
      </c>
      <c r="N211" s="254">
        <f t="shared" si="49"/>
        <v>2086</v>
      </c>
      <c r="O211" s="253">
        <f t="shared" si="49"/>
        <v>0</v>
      </c>
      <c r="U211" s="16"/>
      <c r="V211" s="16"/>
      <c r="W211" s="16"/>
      <c r="X211" s="16"/>
      <c r="Y211" s="236">
        <f t="shared" si="58"/>
        <v>5500</v>
      </c>
      <c r="Z211" s="16"/>
      <c r="AA211" s="16"/>
      <c r="AB211" s="16"/>
      <c r="AC211" s="16"/>
      <c r="AD211" s="16"/>
      <c r="AE211" s="16"/>
      <c r="AF211" s="16"/>
      <c r="AG211" s="16"/>
      <c r="AH211" s="16"/>
      <c r="AI211" s="16"/>
      <c r="AJ211" s="16"/>
      <c r="AK211" s="16"/>
      <c r="AL211" s="16"/>
      <c r="AM211" s="16"/>
      <c r="AN211" s="16"/>
      <c r="AO211" s="16"/>
      <c r="AP211" s="16"/>
      <c r="AQ211" s="16"/>
    </row>
    <row r="212" spans="1:43" s="4" customFormat="1" ht="32.25" customHeight="1">
      <c r="A212" s="278">
        <f t="shared" si="56"/>
        <v>165</v>
      </c>
      <c r="B212" s="246">
        <v>416100</v>
      </c>
      <c r="C212" s="279" t="s">
        <v>1456</v>
      </c>
      <c r="D212" s="257">
        <v>645</v>
      </c>
      <c r="E212" s="256"/>
      <c r="F212" s="257">
        <v>683</v>
      </c>
      <c r="G212" s="256"/>
      <c r="H212" s="268">
        <v>599</v>
      </c>
      <c r="I212" s="269"/>
      <c r="J212" s="257">
        <v>477</v>
      </c>
      <c r="K212" s="256"/>
      <c r="L212" s="257">
        <v>1010</v>
      </c>
      <c r="M212" s="256"/>
      <c r="N212" s="331">
        <f t="shared" si="49"/>
        <v>2086</v>
      </c>
      <c r="O212" s="320">
        <f t="shared" si="49"/>
        <v>0</v>
      </c>
      <c r="U212" s="16"/>
      <c r="V212" s="16"/>
      <c r="W212" s="16"/>
      <c r="X212" s="16"/>
      <c r="Y212" s="236">
        <f t="shared" si="58"/>
        <v>5500</v>
      </c>
      <c r="Z212" s="16"/>
      <c r="AA212" s="16"/>
      <c r="AB212" s="16"/>
      <c r="AC212" s="16"/>
      <c r="AD212" s="16"/>
      <c r="AE212" s="16"/>
      <c r="AF212" s="16"/>
      <c r="AG212" s="16"/>
      <c r="AH212" s="16"/>
      <c r="AI212" s="16"/>
      <c r="AJ212" s="16"/>
      <c r="AK212" s="16"/>
      <c r="AL212" s="16"/>
      <c r="AM212" s="16"/>
      <c r="AN212" s="16"/>
      <c r="AO212" s="16"/>
      <c r="AP212" s="16"/>
      <c r="AQ212" s="16"/>
    </row>
    <row r="213" spans="1:43" s="4" customFormat="1" ht="32.25" customHeight="1">
      <c r="A213" s="276">
        <f t="shared" si="56"/>
        <v>166</v>
      </c>
      <c r="B213" s="245">
        <v>420000</v>
      </c>
      <c r="C213" s="277" t="s">
        <v>129</v>
      </c>
      <c r="D213" s="254">
        <f t="shared" ref="D213:M213" si="68">D214+D222+D228+D237+D245+D248</f>
        <v>17704</v>
      </c>
      <c r="E213" s="253">
        <f t="shared" si="68"/>
        <v>1656</v>
      </c>
      <c r="F213" s="254">
        <f t="shared" si="68"/>
        <v>15420</v>
      </c>
      <c r="G213" s="253">
        <f t="shared" si="68"/>
        <v>1377</v>
      </c>
      <c r="H213" s="252">
        <f t="shared" si="68"/>
        <v>16830</v>
      </c>
      <c r="I213" s="253">
        <f t="shared" si="68"/>
        <v>5146</v>
      </c>
      <c r="J213" s="254">
        <f t="shared" si="68"/>
        <v>19394</v>
      </c>
      <c r="K213" s="253">
        <f t="shared" si="68"/>
        <v>4750</v>
      </c>
      <c r="L213" s="254">
        <f t="shared" si="68"/>
        <v>18755</v>
      </c>
      <c r="M213" s="253">
        <f t="shared" si="68"/>
        <v>4750</v>
      </c>
      <c r="N213" s="254">
        <f t="shared" ref="N213:O274" si="69">SUM(H213,J213,L213)</f>
        <v>54979</v>
      </c>
      <c r="O213" s="253">
        <f t="shared" si="69"/>
        <v>14646</v>
      </c>
      <c r="U213" s="16"/>
      <c r="V213" s="16"/>
      <c r="W213" s="16"/>
      <c r="X213" s="16"/>
      <c r="Y213" s="236">
        <f t="shared" si="58"/>
        <v>175407</v>
      </c>
      <c r="Z213" s="16"/>
      <c r="AA213" s="16"/>
      <c r="AB213" s="16"/>
      <c r="AC213" s="16"/>
      <c r="AD213" s="16"/>
      <c r="AE213" s="16"/>
      <c r="AF213" s="16"/>
      <c r="AG213" s="16"/>
      <c r="AH213" s="16"/>
      <c r="AI213" s="16"/>
      <c r="AJ213" s="16"/>
      <c r="AK213" s="16"/>
      <c r="AL213" s="16"/>
      <c r="AM213" s="16"/>
      <c r="AN213" s="16"/>
      <c r="AO213" s="16"/>
      <c r="AP213" s="16"/>
      <c r="AQ213" s="16"/>
    </row>
    <row r="214" spans="1:43" s="4" customFormat="1" ht="32.25" customHeight="1">
      <c r="A214" s="276">
        <f t="shared" si="56"/>
        <v>167</v>
      </c>
      <c r="B214" s="245">
        <v>421000</v>
      </c>
      <c r="C214" s="277" t="s">
        <v>130</v>
      </c>
      <c r="D214" s="254">
        <f t="shared" ref="D214:M214" si="70">SUM(D215:D221)</f>
        <v>9900</v>
      </c>
      <c r="E214" s="253">
        <f t="shared" si="70"/>
        <v>24</v>
      </c>
      <c r="F214" s="254">
        <f t="shared" si="70"/>
        <v>8456</v>
      </c>
      <c r="G214" s="253">
        <f t="shared" si="70"/>
        <v>4</v>
      </c>
      <c r="H214" s="252">
        <f t="shared" si="70"/>
        <v>9545</v>
      </c>
      <c r="I214" s="253">
        <f t="shared" si="70"/>
        <v>17</v>
      </c>
      <c r="J214" s="254">
        <f t="shared" si="70"/>
        <v>10553</v>
      </c>
      <c r="K214" s="253">
        <f t="shared" si="70"/>
        <v>18</v>
      </c>
      <c r="L214" s="254">
        <f t="shared" si="70"/>
        <v>10774</v>
      </c>
      <c r="M214" s="253">
        <f t="shared" si="70"/>
        <v>18</v>
      </c>
      <c r="N214" s="254">
        <f t="shared" si="69"/>
        <v>30872</v>
      </c>
      <c r="O214" s="253">
        <f t="shared" si="69"/>
        <v>53</v>
      </c>
      <c r="U214" s="16"/>
      <c r="V214" s="16"/>
      <c r="W214" s="16"/>
      <c r="X214" s="16"/>
      <c r="Y214" s="236">
        <f t="shared" si="58"/>
        <v>80234</v>
      </c>
      <c r="Z214" s="16"/>
      <c r="AA214" s="16"/>
      <c r="AB214" s="16"/>
      <c r="AC214" s="16"/>
      <c r="AD214" s="16"/>
      <c r="AE214" s="16"/>
      <c r="AF214" s="16"/>
      <c r="AG214" s="16"/>
      <c r="AH214" s="16"/>
      <c r="AI214" s="16"/>
      <c r="AJ214" s="16"/>
      <c r="AK214" s="16"/>
      <c r="AL214" s="16"/>
      <c r="AM214" s="16"/>
      <c r="AN214" s="16"/>
      <c r="AO214" s="16"/>
      <c r="AP214" s="16"/>
      <c r="AQ214" s="16"/>
    </row>
    <row r="215" spans="1:43" s="4" customFormat="1" ht="32.25" customHeight="1">
      <c r="A215" s="278">
        <f t="shared" si="56"/>
        <v>168</v>
      </c>
      <c r="B215" s="246">
        <v>421100</v>
      </c>
      <c r="C215" s="279" t="s">
        <v>615</v>
      </c>
      <c r="D215" s="257">
        <v>150</v>
      </c>
      <c r="E215" s="256">
        <v>24</v>
      </c>
      <c r="F215" s="257">
        <v>149</v>
      </c>
      <c r="G215" s="256">
        <v>4</v>
      </c>
      <c r="H215" s="268">
        <v>174</v>
      </c>
      <c r="I215" s="269">
        <v>17</v>
      </c>
      <c r="J215" s="257">
        <v>174</v>
      </c>
      <c r="K215" s="256">
        <v>18</v>
      </c>
      <c r="L215" s="257">
        <v>174</v>
      </c>
      <c r="M215" s="256">
        <v>18</v>
      </c>
      <c r="N215" s="331">
        <f t="shared" si="69"/>
        <v>522</v>
      </c>
      <c r="O215" s="320">
        <f t="shared" si="69"/>
        <v>53</v>
      </c>
      <c r="U215" s="16"/>
      <c r="V215" s="16"/>
      <c r="W215" s="16"/>
      <c r="X215" s="16"/>
      <c r="Y215" s="236">
        <f t="shared" si="58"/>
        <v>1477</v>
      </c>
      <c r="Z215" s="16"/>
      <c r="AA215" s="16"/>
      <c r="AB215" s="16"/>
      <c r="AC215" s="16"/>
      <c r="AD215" s="16"/>
      <c r="AE215" s="16"/>
      <c r="AF215" s="16"/>
      <c r="AG215" s="16"/>
      <c r="AH215" s="16"/>
      <c r="AI215" s="16"/>
      <c r="AJ215" s="16"/>
      <c r="AK215" s="16"/>
      <c r="AL215" s="16"/>
      <c r="AM215" s="16"/>
      <c r="AN215" s="16"/>
      <c r="AO215" s="16"/>
      <c r="AP215" s="16"/>
      <c r="AQ215" s="16"/>
    </row>
    <row r="216" spans="1:43" s="4" customFormat="1" ht="32.25" customHeight="1">
      <c r="A216" s="278">
        <f t="shared" si="56"/>
        <v>169</v>
      </c>
      <c r="B216" s="246">
        <v>421200</v>
      </c>
      <c r="C216" s="279" t="s">
        <v>616</v>
      </c>
      <c r="D216" s="257">
        <v>6759</v>
      </c>
      <c r="E216" s="256"/>
      <c r="F216" s="257">
        <v>5959</v>
      </c>
      <c r="G216" s="256"/>
      <c r="H216" s="268">
        <v>6365</v>
      </c>
      <c r="I216" s="269"/>
      <c r="J216" s="257">
        <v>7324</v>
      </c>
      <c r="K216" s="256"/>
      <c r="L216" s="257">
        <v>7545</v>
      </c>
      <c r="M216" s="256"/>
      <c r="N216" s="331">
        <f t="shared" si="69"/>
        <v>21234</v>
      </c>
      <c r="O216" s="320">
        <f t="shared" si="69"/>
        <v>0</v>
      </c>
      <c r="U216" s="16"/>
      <c r="V216" s="16"/>
      <c r="W216" s="16"/>
      <c r="X216" s="16"/>
      <c r="Y216" s="236">
        <f t="shared" si="58"/>
        <v>55186</v>
      </c>
      <c r="Z216" s="16"/>
      <c r="AA216" s="16"/>
      <c r="AB216" s="16"/>
      <c r="AC216" s="16"/>
      <c r="AD216" s="16"/>
      <c r="AE216" s="16"/>
      <c r="AF216" s="16"/>
      <c r="AG216" s="16"/>
      <c r="AH216" s="16"/>
      <c r="AI216" s="16"/>
      <c r="AJ216" s="16"/>
      <c r="AK216" s="16"/>
      <c r="AL216" s="16"/>
      <c r="AM216" s="16"/>
      <c r="AN216" s="16"/>
      <c r="AO216" s="16"/>
      <c r="AP216" s="16"/>
      <c r="AQ216" s="16"/>
    </row>
    <row r="217" spans="1:43" s="4" customFormat="1" ht="32.25" customHeight="1">
      <c r="A217" s="278">
        <f t="shared" si="56"/>
        <v>170</v>
      </c>
      <c r="B217" s="246">
        <v>421300</v>
      </c>
      <c r="C217" s="279" t="s">
        <v>617</v>
      </c>
      <c r="D217" s="257">
        <v>2155</v>
      </c>
      <c r="E217" s="256"/>
      <c r="F217" s="257">
        <v>1469</v>
      </c>
      <c r="G217" s="256"/>
      <c r="H217" s="268">
        <v>2106</v>
      </c>
      <c r="I217" s="269"/>
      <c r="J217" s="257">
        <v>2027</v>
      </c>
      <c r="K217" s="256"/>
      <c r="L217" s="257">
        <v>2027</v>
      </c>
      <c r="M217" s="256"/>
      <c r="N217" s="331">
        <f t="shared" si="69"/>
        <v>6160</v>
      </c>
      <c r="O217" s="320">
        <f t="shared" si="69"/>
        <v>0</v>
      </c>
      <c r="U217" s="16"/>
      <c r="V217" s="16"/>
      <c r="W217" s="16"/>
      <c r="X217" s="16"/>
      <c r="Y217" s="236">
        <f t="shared" si="58"/>
        <v>15944</v>
      </c>
      <c r="Z217" s="16"/>
      <c r="AA217" s="16"/>
      <c r="AB217" s="16"/>
      <c r="AC217" s="16"/>
      <c r="AD217" s="16"/>
      <c r="AE217" s="16"/>
      <c r="AF217" s="16"/>
      <c r="AG217" s="16"/>
      <c r="AH217" s="16"/>
      <c r="AI217" s="16"/>
      <c r="AJ217" s="16"/>
      <c r="AK217" s="16"/>
      <c r="AL217" s="16"/>
      <c r="AM217" s="16"/>
      <c r="AN217" s="16"/>
      <c r="AO217" s="16"/>
      <c r="AP217" s="16"/>
      <c r="AQ217" s="16"/>
    </row>
    <row r="218" spans="1:43" s="4" customFormat="1" ht="32.25" customHeight="1">
      <c r="A218" s="278">
        <f t="shared" si="56"/>
        <v>171</v>
      </c>
      <c r="B218" s="246">
        <v>421400</v>
      </c>
      <c r="C218" s="279" t="s">
        <v>618</v>
      </c>
      <c r="D218" s="257">
        <v>304</v>
      </c>
      <c r="E218" s="256"/>
      <c r="F218" s="257">
        <v>337</v>
      </c>
      <c r="G218" s="256"/>
      <c r="H218" s="268">
        <v>341</v>
      </c>
      <c r="I218" s="269"/>
      <c r="J218" s="257">
        <v>414</v>
      </c>
      <c r="K218" s="256"/>
      <c r="L218" s="257">
        <v>414</v>
      </c>
      <c r="M218" s="256"/>
      <c r="N218" s="331">
        <f t="shared" si="69"/>
        <v>1169</v>
      </c>
      <c r="O218" s="320">
        <f t="shared" si="69"/>
        <v>0</v>
      </c>
      <c r="U218" s="16"/>
      <c r="V218" s="16"/>
      <c r="W218" s="16"/>
      <c r="X218" s="16"/>
      <c r="Y218" s="236">
        <f t="shared" si="58"/>
        <v>2979</v>
      </c>
      <c r="Z218" s="16"/>
      <c r="AA218" s="16"/>
      <c r="AB218" s="16"/>
      <c r="AC218" s="16"/>
      <c r="AD218" s="16"/>
      <c r="AE218" s="16"/>
      <c r="AF218" s="16"/>
      <c r="AG218" s="16"/>
      <c r="AH218" s="16"/>
      <c r="AI218" s="16"/>
      <c r="AJ218" s="16"/>
      <c r="AK218" s="16"/>
      <c r="AL218" s="16"/>
      <c r="AM218" s="16"/>
      <c r="AN218" s="16"/>
      <c r="AO218" s="16"/>
      <c r="AP218" s="16"/>
      <c r="AQ218" s="16"/>
    </row>
    <row r="219" spans="1:43" s="4" customFormat="1" ht="32.25" customHeight="1">
      <c r="A219" s="278">
        <f t="shared" si="56"/>
        <v>172</v>
      </c>
      <c r="B219" s="246">
        <v>421500</v>
      </c>
      <c r="C219" s="279" t="s">
        <v>619</v>
      </c>
      <c r="D219" s="257">
        <v>521</v>
      </c>
      <c r="E219" s="256"/>
      <c r="F219" s="257">
        <v>528</v>
      </c>
      <c r="G219" s="256"/>
      <c r="H219" s="268">
        <v>530</v>
      </c>
      <c r="I219" s="269"/>
      <c r="J219" s="257">
        <v>599</v>
      </c>
      <c r="K219" s="256"/>
      <c r="L219" s="257">
        <v>599</v>
      </c>
      <c r="M219" s="256"/>
      <c r="N219" s="331">
        <f t="shared" si="69"/>
        <v>1728</v>
      </c>
      <c r="O219" s="320">
        <f t="shared" si="69"/>
        <v>0</v>
      </c>
      <c r="U219" s="16"/>
      <c r="V219" s="16"/>
      <c r="W219" s="16"/>
      <c r="X219" s="16"/>
      <c r="Y219" s="236">
        <f t="shared" si="58"/>
        <v>4505</v>
      </c>
      <c r="Z219" s="16"/>
      <c r="AA219" s="16"/>
      <c r="AB219" s="16"/>
      <c r="AC219" s="16"/>
      <c r="AD219" s="16"/>
      <c r="AE219" s="16"/>
      <c r="AF219" s="16"/>
      <c r="AG219" s="16"/>
      <c r="AH219" s="16"/>
      <c r="AI219" s="16"/>
      <c r="AJ219" s="16"/>
      <c r="AK219" s="16"/>
      <c r="AL219" s="16"/>
      <c r="AM219" s="16"/>
      <c r="AN219" s="16"/>
      <c r="AO219" s="16"/>
      <c r="AP219" s="16"/>
      <c r="AQ219" s="16"/>
    </row>
    <row r="220" spans="1:43" s="4" customFormat="1" ht="32.25" hidden="1" customHeight="1">
      <c r="A220" s="278">
        <f t="shared" si="56"/>
        <v>173</v>
      </c>
      <c r="B220" s="246">
        <v>421600</v>
      </c>
      <c r="C220" s="279" t="s">
        <v>620</v>
      </c>
      <c r="D220" s="257"/>
      <c r="E220" s="256"/>
      <c r="F220" s="257"/>
      <c r="G220" s="256"/>
      <c r="H220" s="268"/>
      <c r="I220" s="269"/>
      <c r="J220" s="257"/>
      <c r="K220" s="256"/>
      <c r="L220" s="257"/>
      <c r="M220" s="256"/>
      <c r="N220" s="331">
        <f t="shared" si="69"/>
        <v>0</v>
      </c>
      <c r="O220" s="320">
        <f t="shared" si="69"/>
        <v>0</v>
      </c>
      <c r="U220" s="16"/>
      <c r="V220" s="16"/>
      <c r="W220" s="16"/>
      <c r="X220" s="16"/>
      <c r="Y220" s="236">
        <f t="shared" si="58"/>
        <v>0</v>
      </c>
      <c r="Z220" s="16"/>
      <c r="AA220" s="16"/>
      <c r="AB220" s="16"/>
      <c r="AC220" s="16"/>
      <c r="AD220" s="16"/>
      <c r="AE220" s="16"/>
      <c r="AF220" s="16"/>
      <c r="AG220" s="16"/>
      <c r="AH220" s="16"/>
      <c r="AI220" s="16"/>
      <c r="AJ220" s="16"/>
      <c r="AK220" s="16"/>
      <c r="AL220" s="16"/>
      <c r="AM220" s="16"/>
      <c r="AN220" s="16"/>
      <c r="AO220" s="16"/>
      <c r="AP220" s="16"/>
      <c r="AQ220" s="16"/>
    </row>
    <row r="221" spans="1:43" s="4" customFormat="1" ht="32.25" customHeight="1">
      <c r="A221" s="285">
        <f t="shared" si="56"/>
        <v>174</v>
      </c>
      <c r="B221" s="249">
        <v>421900</v>
      </c>
      <c r="C221" s="279" t="s">
        <v>621</v>
      </c>
      <c r="D221" s="257">
        <v>11</v>
      </c>
      <c r="E221" s="256"/>
      <c r="F221" s="257">
        <v>14</v>
      </c>
      <c r="G221" s="256"/>
      <c r="H221" s="268">
        <v>29</v>
      </c>
      <c r="I221" s="269"/>
      <c r="J221" s="257">
        <v>15</v>
      </c>
      <c r="K221" s="256"/>
      <c r="L221" s="257">
        <v>15</v>
      </c>
      <c r="M221" s="256"/>
      <c r="N221" s="331">
        <f t="shared" si="69"/>
        <v>59</v>
      </c>
      <c r="O221" s="320">
        <f t="shared" si="69"/>
        <v>0</v>
      </c>
      <c r="U221" s="16"/>
      <c r="V221" s="16"/>
      <c r="W221" s="16"/>
      <c r="X221" s="16"/>
      <c r="Y221" s="236">
        <f t="shared" si="58"/>
        <v>143</v>
      </c>
      <c r="Z221" s="16"/>
      <c r="AA221" s="16"/>
      <c r="AB221" s="16"/>
      <c r="AC221" s="16"/>
      <c r="AD221" s="16"/>
      <c r="AE221" s="16"/>
      <c r="AF221" s="16"/>
      <c r="AG221" s="16"/>
      <c r="AH221" s="16"/>
      <c r="AI221" s="16"/>
      <c r="AJ221" s="16"/>
      <c r="AK221" s="16"/>
      <c r="AL221" s="16"/>
      <c r="AM221" s="16"/>
      <c r="AN221" s="16"/>
      <c r="AO221" s="16"/>
      <c r="AP221" s="16"/>
      <c r="AQ221" s="16"/>
    </row>
    <row r="222" spans="1:43" s="4" customFormat="1" ht="32.25" customHeight="1">
      <c r="A222" s="276">
        <f t="shared" si="56"/>
        <v>175</v>
      </c>
      <c r="B222" s="245">
        <v>422000</v>
      </c>
      <c r="C222" s="277" t="s">
        <v>131</v>
      </c>
      <c r="D222" s="254">
        <f t="shared" ref="D222:M222" si="71">SUM(D223:D227)</f>
        <v>2301</v>
      </c>
      <c r="E222" s="253">
        <f t="shared" si="71"/>
        <v>9</v>
      </c>
      <c r="F222" s="254">
        <f t="shared" si="71"/>
        <v>1728</v>
      </c>
      <c r="G222" s="253">
        <f t="shared" si="71"/>
        <v>0</v>
      </c>
      <c r="H222" s="252">
        <f t="shared" si="71"/>
        <v>311</v>
      </c>
      <c r="I222" s="253">
        <f t="shared" si="71"/>
        <v>0</v>
      </c>
      <c r="J222" s="254">
        <f t="shared" si="71"/>
        <v>2514</v>
      </c>
      <c r="K222" s="253">
        <f t="shared" si="71"/>
        <v>431</v>
      </c>
      <c r="L222" s="254">
        <f t="shared" si="71"/>
        <v>2514</v>
      </c>
      <c r="M222" s="253">
        <f t="shared" si="71"/>
        <v>431</v>
      </c>
      <c r="N222" s="254">
        <f t="shared" si="69"/>
        <v>5339</v>
      </c>
      <c r="O222" s="253">
        <f t="shared" si="69"/>
        <v>862</v>
      </c>
      <c r="U222" s="16"/>
      <c r="V222" s="16"/>
      <c r="W222" s="16"/>
      <c r="X222" s="16"/>
      <c r="Y222" s="236">
        <f t="shared" si="58"/>
        <v>16440</v>
      </c>
      <c r="Z222" s="16"/>
      <c r="AA222" s="16"/>
      <c r="AB222" s="16"/>
      <c r="AC222" s="16"/>
      <c r="AD222" s="16"/>
      <c r="AE222" s="16"/>
      <c r="AF222" s="16"/>
      <c r="AG222" s="16"/>
      <c r="AH222" s="16"/>
      <c r="AI222" s="16"/>
      <c r="AJ222" s="16"/>
      <c r="AK222" s="16"/>
      <c r="AL222" s="16"/>
      <c r="AM222" s="16"/>
      <c r="AN222" s="16"/>
      <c r="AO222" s="16"/>
      <c r="AP222" s="16"/>
      <c r="AQ222" s="16"/>
    </row>
    <row r="223" spans="1:43" s="4" customFormat="1" ht="32.25" customHeight="1">
      <c r="A223" s="278">
        <f t="shared" si="56"/>
        <v>176</v>
      </c>
      <c r="B223" s="246">
        <v>422100</v>
      </c>
      <c r="C223" s="279" t="s">
        <v>622</v>
      </c>
      <c r="D223" s="257">
        <v>29</v>
      </c>
      <c r="E223" s="256"/>
      <c r="F223" s="257">
        <v>93</v>
      </c>
      <c r="G223" s="256"/>
      <c r="H223" s="268">
        <v>136</v>
      </c>
      <c r="I223" s="269"/>
      <c r="J223" s="257">
        <v>107</v>
      </c>
      <c r="K223" s="256">
        <v>431</v>
      </c>
      <c r="L223" s="257">
        <v>107</v>
      </c>
      <c r="M223" s="256">
        <v>431</v>
      </c>
      <c r="N223" s="331">
        <f t="shared" si="69"/>
        <v>350</v>
      </c>
      <c r="O223" s="320">
        <f t="shared" si="69"/>
        <v>862</v>
      </c>
      <c r="U223" s="16"/>
      <c r="V223" s="16"/>
      <c r="W223" s="16"/>
      <c r="X223" s="16"/>
      <c r="Y223" s="236">
        <f t="shared" si="58"/>
        <v>2546</v>
      </c>
      <c r="Z223" s="16"/>
      <c r="AA223" s="16"/>
      <c r="AB223" s="16"/>
      <c r="AC223" s="16"/>
      <c r="AD223" s="16"/>
      <c r="AE223" s="16"/>
      <c r="AF223" s="16"/>
      <c r="AG223" s="16"/>
      <c r="AH223" s="16"/>
      <c r="AI223" s="16"/>
      <c r="AJ223" s="16"/>
      <c r="AK223" s="16"/>
      <c r="AL223" s="16"/>
      <c r="AM223" s="16"/>
      <c r="AN223" s="16"/>
      <c r="AO223" s="16"/>
      <c r="AP223" s="16"/>
      <c r="AQ223" s="16"/>
    </row>
    <row r="224" spans="1:43" s="4" customFormat="1" ht="32.25" hidden="1" customHeight="1">
      <c r="A224" s="278">
        <f t="shared" si="56"/>
        <v>177</v>
      </c>
      <c r="B224" s="246">
        <v>422200</v>
      </c>
      <c r="C224" s="279" t="s">
        <v>623</v>
      </c>
      <c r="D224" s="257"/>
      <c r="E224" s="256"/>
      <c r="F224" s="257"/>
      <c r="G224" s="256"/>
      <c r="H224" s="268"/>
      <c r="I224" s="269"/>
      <c r="J224" s="257"/>
      <c r="K224" s="256"/>
      <c r="L224" s="257"/>
      <c r="M224" s="256"/>
      <c r="N224" s="331">
        <f t="shared" si="69"/>
        <v>0</v>
      </c>
      <c r="O224" s="320">
        <f t="shared" si="69"/>
        <v>0</v>
      </c>
      <c r="U224" s="16"/>
      <c r="V224" s="16"/>
      <c r="W224" s="16"/>
      <c r="X224" s="16"/>
      <c r="Y224" s="236">
        <f t="shared" si="58"/>
        <v>0</v>
      </c>
      <c r="Z224" s="16"/>
      <c r="AA224" s="16"/>
      <c r="AB224" s="16"/>
      <c r="AC224" s="16"/>
      <c r="AD224" s="16"/>
      <c r="AE224" s="16"/>
      <c r="AF224" s="16"/>
      <c r="AG224" s="16"/>
      <c r="AH224" s="16"/>
      <c r="AI224" s="16"/>
      <c r="AJ224" s="16"/>
      <c r="AK224" s="16"/>
      <c r="AL224" s="16"/>
      <c r="AM224" s="16"/>
      <c r="AN224" s="16"/>
      <c r="AO224" s="16"/>
      <c r="AP224" s="16"/>
      <c r="AQ224" s="16"/>
    </row>
    <row r="225" spans="1:43" s="4" customFormat="1" ht="32.25" customHeight="1">
      <c r="A225" s="278">
        <f t="shared" si="56"/>
        <v>178</v>
      </c>
      <c r="B225" s="246">
        <v>422300</v>
      </c>
      <c r="C225" s="279" t="s">
        <v>624</v>
      </c>
      <c r="D225" s="257"/>
      <c r="E225" s="256"/>
      <c r="F225" s="257"/>
      <c r="G225" s="256"/>
      <c r="H225" s="268">
        <v>3</v>
      </c>
      <c r="I225" s="269"/>
      <c r="J225" s="257">
        <v>3</v>
      </c>
      <c r="K225" s="256"/>
      <c r="L225" s="257">
        <v>3</v>
      </c>
      <c r="M225" s="256"/>
      <c r="N225" s="331">
        <f t="shared" si="69"/>
        <v>9</v>
      </c>
      <c r="O225" s="320">
        <f t="shared" si="69"/>
        <v>0</v>
      </c>
      <c r="U225" s="16"/>
      <c r="V225" s="16"/>
      <c r="W225" s="16"/>
      <c r="X225" s="16"/>
      <c r="Y225" s="236">
        <f t="shared" si="58"/>
        <v>18</v>
      </c>
      <c r="Z225" s="16"/>
      <c r="AA225" s="16"/>
      <c r="AB225" s="16"/>
      <c r="AC225" s="16"/>
      <c r="AD225" s="16"/>
      <c r="AE225" s="16"/>
      <c r="AF225" s="16"/>
      <c r="AG225" s="16"/>
      <c r="AH225" s="16"/>
      <c r="AI225" s="16"/>
      <c r="AJ225" s="16"/>
      <c r="AK225" s="16"/>
      <c r="AL225" s="16"/>
      <c r="AM225" s="16"/>
      <c r="AN225" s="16"/>
      <c r="AO225" s="16"/>
      <c r="AP225" s="16"/>
      <c r="AQ225" s="16"/>
    </row>
    <row r="226" spans="1:43" s="4" customFormat="1" ht="32.25" customHeight="1">
      <c r="A226" s="278">
        <f t="shared" si="56"/>
        <v>179</v>
      </c>
      <c r="B226" s="246">
        <v>422400</v>
      </c>
      <c r="C226" s="279" t="s">
        <v>625</v>
      </c>
      <c r="D226" s="257">
        <v>2260</v>
      </c>
      <c r="E226" s="256">
        <v>9</v>
      </c>
      <c r="F226" s="257">
        <v>1635</v>
      </c>
      <c r="G226" s="256"/>
      <c r="H226" s="268">
        <v>171</v>
      </c>
      <c r="I226" s="269"/>
      <c r="J226" s="257">
        <v>2378</v>
      </c>
      <c r="K226" s="256"/>
      <c r="L226" s="257">
        <v>2378</v>
      </c>
      <c r="M226" s="256"/>
      <c r="N226" s="331">
        <f t="shared" si="69"/>
        <v>4927</v>
      </c>
      <c r="O226" s="320">
        <f t="shared" si="69"/>
        <v>0</v>
      </c>
      <c r="U226" s="16"/>
      <c r="V226" s="16"/>
      <c r="W226" s="16"/>
      <c r="X226" s="16"/>
      <c r="Y226" s="236">
        <f t="shared" si="58"/>
        <v>13758</v>
      </c>
      <c r="Z226" s="16"/>
      <c r="AA226" s="16"/>
      <c r="AB226" s="16"/>
      <c r="AC226" s="16"/>
      <c r="AD226" s="16"/>
      <c r="AE226" s="16"/>
      <c r="AF226" s="16"/>
      <c r="AG226" s="16"/>
      <c r="AH226" s="16"/>
      <c r="AI226" s="16"/>
      <c r="AJ226" s="16"/>
      <c r="AK226" s="16"/>
      <c r="AL226" s="16"/>
      <c r="AM226" s="16"/>
      <c r="AN226" s="16"/>
      <c r="AO226" s="16"/>
      <c r="AP226" s="16"/>
      <c r="AQ226" s="16"/>
    </row>
    <row r="227" spans="1:43" s="4" customFormat="1" ht="32.25" customHeight="1">
      <c r="A227" s="278">
        <f t="shared" si="56"/>
        <v>180</v>
      </c>
      <c r="B227" s="246">
        <v>422900</v>
      </c>
      <c r="C227" s="279" t="s">
        <v>626</v>
      </c>
      <c r="D227" s="257">
        <v>12</v>
      </c>
      <c r="E227" s="256"/>
      <c r="F227" s="257"/>
      <c r="G227" s="256"/>
      <c r="H227" s="268">
        <v>1</v>
      </c>
      <c r="I227" s="269"/>
      <c r="J227" s="257">
        <v>26</v>
      </c>
      <c r="K227" s="256"/>
      <c r="L227" s="257">
        <v>26</v>
      </c>
      <c r="M227" s="256"/>
      <c r="N227" s="331">
        <f t="shared" si="69"/>
        <v>53</v>
      </c>
      <c r="O227" s="320">
        <f t="shared" si="69"/>
        <v>0</v>
      </c>
      <c r="U227" s="16"/>
      <c r="V227" s="16"/>
      <c r="W227" s="16"/>
      <c r="X227" s="16"/>
      <c r="Y227" s="236">
        <f t="shared" si="58"/>
        <v>118</v>
      </c>
      <c r="Z227" s="16"/>
      <c r="AA227" s="16"/>
      <c r="AB227" s="16"/>
      <c r="AC227" s="16"/>
      <c r="AD227" s="16"/>
      <c r="AE227" s="16"/>
      <c r="AF227" s="16"/>
      <c r="AG227" s="16"/>
      <c r="AH227" s="16"/>
      <c r="AI227" s="16"/>
      <c r="AJ227" s="16"/>
      <c r="AK227" s="16"/>
      <c r="AL227" s="16"/>
      <c r="AM227" s="16"/>
      <c r="AN227" s="16"/>
      <c r="AO227" s="16"/>
      <c r="AP227" s="16"/>
      <c r="AQ227" s="16"/>
    </row>
    <row r="228" spans="1:43" s="4" customFormat="1" ht="32.25" customHeight="1">
      <c r="A228" s="276">
        <f t="shared" si="56"/>
        <v>181</v>
      </c>
      <c r="B228" s="245">
        <v>423000</v>
      </c>
      <c r="C228" s="277" t="s">
        <v>132</v>
      </c>
      <c r="D228" s="254">
        <f t="shared" ref="D228:M228" si="72">SUM(D229:D236)</f>
        <v>761</v>
      </c>
      <c r="E228" s="253">
        <f t="shared" si="72"/>
        <v>870</v>
      </c>
      <c r="F228" s="254">
        <f t="shared" si="72"/>
        <v>640</v>
      </c>
      <c r="G228" s="253">
        <f t="shared" si="72"/>
        <v>841</v>
      </c>
      <c r="H228" s="252">
        <f t="shared" si="72"/>
        <v>1434</v>
      </c>
      <c r="I228" s="253">
        <f t="shared" si="72"/>
        <v>4933</v>
      </c>
      <c r="J228" s="254">
        <f t="shared" si="72"/>
        <v>1370</v>
      </c>
      <c r="K228" s="253">
        <f t="shared" si="72"/>
        <v>4290</v>
      </c>
      <c r="L228" s="254">
        <f t="shared" si="72"/>
        <v>745</v>
      </c>
      <c r="M228" s="253">
        <f t="shared" si="72"/>
        <v>4290</v>
      </c>
      <c r="N228" s="254">
        <f t="shared" si="69"/>
        <v>3549</v>
      </c>
      <c r="O228" s="253">
        <f t="shared" si="69"/>
        <v>13513</v>
      </c>
      <c r="U228" s="16"/>
      <c r="V228" s="16"/>
      <c r="W228" s="16"/>
      <c r="X228" s="16"/>
      <c r="Y228" s="236">
        <f t="shared" si="58"/>
        <v>37236</v>
      </c>
      <c r="Z228" s="16"/>
      <c r="AA228" s="16"/>
      <c r="AB228" s="16"/>
      <c r="AC228" s="16"/>
      <c r="AD228" s="16"/>
      <c r="AE228" s="16"/>
      <c r="AF228" s="16"/>
      <c r="AG228" s="16"/>
      <c r="AH228" s="16"/>
      <c r="AI228" s="16"/>
      <c r="AJ228" s="16"/>
      <c r="AK228" s="16"/>
      <c r="AL228" s="16"/>
      <c r="AM228" s="16"/>
      <c r="AN228" s="16"/>
      <c r="AO228" s="16"/>
      <c r="AP228" s="16"/>
      <c r="AQ228" s="16"/>
    </row>
    <row r="229" spans="1:43" s="4" customFormat="1" ht="32.25" customHeight="1">
      <c r="A229" s="278">
        <f t="shared" si="56"/>
        <v>182</v>
      </c>
      <c r="B229" s="246">
        <v>423100</v>
      </c>
      <c r="C229" s="279" t="s">
        <v>627</v>
      </c>
      <c r="D229" s="257">
        <v>7</v>
      </c>
      <c r="E229" s="256"/>
      <c r="F229" s="257"/>
      <c r="G229" s="256"/>
      <c r="H229" s="268">
        <v>1</v>
      </c>
      <c r="I229" s="269"/>
      <c r="J229" s="257">
        <v>8</v>
      </c>
      <c r="K229" s="256"/>
      <c r="L229" s="257">
        <v>8</v>
      </c>
      <c r="M229" s="256"/>
      <c r="N229" s="331">
        <f t="shared" si="69"/>
        <v>17</v>
      </c>
      <c r="O229" s="320">
        <f t="shared" si="69"/>
        <v>0</v>
      </c>
      <c r="U229" s="16"/>
      <c r="V229" s="16"/>
      <c r="W229" s="16"/>
      <c r="X229" s="16"/>
      <c r="Y229" s="236">
        <f t="shared" si="58"/>
        <v>41</v>
      </c>
      <c r="Z229" s="16"/>
      <c r="AA229" s="16"/>
      <c r="AB229" s="16"/>
      <c r="AC229" s="16"/>
      <c r="AD229" s="16"/>
      <c r="AE229" s="16"/>
      <c r="AF229" s="16"/>
      <c r="AG229" s="16"/>
      <c r="AH229" s="16"/>
      <c r="AI229" s="16"/>
      <c r="AJ229" s="16"/>
      <c r="AK229" s="16"/>
      <c r="AL229" s="16"/>
      <c r="AM229" s="16"/>
      <c r="AN229" s="16"/>
      <c r="AO229" s="16"/>
      <c r="AP229" s="16"/>
      <c r="AQ229" s="16"/>
    </row>
    <row r="230" spans="1:43" s="4" customFormat="1" ht="32.25" customHeight="1">
      <c r="A230" s="278">
        <f t="shared" si="56"/>
        <v>183</v>
      </c>
      <c r="B230" s="246">
        <v>423200</v>
      </c>
      <c r="C230" s="279" t="s">
        <v>628</v>
      </c>
      <c r="D230" s="257">
        <v>180</v>
      </c>
      <c r="E230" s="256"/>
      <c r="F230" s="257">
        <v>180</v>
      </c>
      <c r="G230" s="256"/>
      <c r="H230" s="268">
        <v>186</v>
      </c>
      <c r="I230" s="269"/>
      <c r="J230" s="257">
        <v>184</v>
      </c>
      <c r="K230" s="256"/>
      <c r="L230" s="257">
        <v>184</v>
      </c>
      <c r="M230" s="256"/>
      <c r="N230" s="331">
        <f t="shared" si="69"/>
        <v>554</v>
      </c>
      <c r="O230" s="320">
        <f t="shared" si="69"/>
        <v>0</v>
      </c>
      <c r="U230" s="16"/>
      <c r="V230" s="16"/>
      <c r="W230" s="16"/>
      <c r="X230" s="16"/>
      <c r="Y230" s="236">
        <f t="shared" si="58"/>
        <v>1468</v>
      </c>
      <c r="Z230" s="16"/>
      <c r="AA230" s="16"/>
      <c r="AB230" s="16"/>
      <c r="AC230" s="16"/>
      <c r="AD230" s="16"/>
      <c r="AE230" s="16"/>
      <c r="AF230" s="16"/>
      <c r="AG230" s="16"/>
      <c r="AH230" s="16"/>
      <c r="AI230" s="16"/>
      <c r="AJ230" s="16"/>
      <c r="AK230" s="16"/>
      <c r="AL230" s="16"/>
      <c r="AM230" s="16"/>
      <c r="AN230" s="16"/>
      <c r="AO230" s="16"/>
      <c r="AP230" s="16"/>
      <c r="AQ230" s="16"/>
    </row>
    <row r="231" spans="1:43" s="4" customFormat="1" ht="32.25" customHeight="1">
      <c r="A231" s="278">
        <f t="shared" si="56"/>
        <v>184</v>
      </c>
      <c r="B231" s="246">
        <v>423300</v>
      </c>
      <c r="C231" s="279" t="s">
        <v>629</v>
      </c>
      <c r="D231" s="257">
        <v>91</v>
      </c>
      <c r="E231" s="256">
        <v>43</v>
      </c>
      <c r="F231" s="257">
        <v>64</v>
      </c>
      <c r="G231" s="256">
        <v>74</v>
      </c>
      <c r="H231" s="268">
        <v>138</v>
      </c>
      <c r="I231" s="269">
        <v>81</v>
      </c>
      <c r="J231" s="257">
        <v>162</v>
      </c>
      <c r="K231" s="256">
        <v>1</v>
      </c>
      <c r="L231" s="257">
        <v>162</v>
      </c>
      <c r="M231" s="256">
        <v>1</v>
      </c>
      <c r="N231" s="331">
        <f t="shared" si="69"/>
        <v>462</v>
      </c>
      <c r="O231" s="320">
        <f t="shared" si="69"/>
        <v>83</v>
      </c>
      <c r="U231" s="16"/>
      <c r="V231" s="16"/>
      <c r="W231" s="16"/>
      <c r="X231" s="16"/>
      <c r="Y231" s="236">
        <f t="shared" si="58"/>
        <v>1362</v>
      </c>
      <c r="Z231" s="16"/>
      <c r="AA231" s="16"/>
      <c r="AB231" s="16"/>
      <c r="AC231" s="16"/>
      <c r="AD231" s="16"/>
      <c r="AE231" s="16"/>
      <c r="AF231" s="16"/>
      <c r="AG231" s="16"/>
      <c r="AH231" s="16"/>
      <c r="AI231" s="16"/>
      <c r="AJ231" s="16"/>
      <c r="AK231" s="16"/>
      <c r="AL231" s="16"/>
      <c r="AM231" s="16"/>
      <c r="AN231" s="16"/>
      <c r="AO231" s="16"/>
      <c r="AP231" s="16"/>
      <c r="AQ231" s="16"/>
    </row>
    <row r="232" spans="1:43" s="4" customFormat="1" ht="32.25" customHeight="1">
      <c r="A232" s="278">
        <f t="shared" si="56"/>
        <v>185</v>
      </c>
      <c r="B232" s="246">
        <v>423400</v>
      </c>
      <c r="C232" s="279" t="s">
        <v>630</v>
      </c>
      <c r="D232" s="257">
        <v>67</v>
      </c>
      <c r="E232" s="256">
        <v>35</v>
      </c>
      <c r="F232" s="257">
        <v>53</v>
      </c>
      <c r="G232" s="256"/>
      <c r="H232" s="268">
        <v>61</v>
      </c>
      <c r="I232" s="269"/>
      <c r="J232" s="257">
        <v>91</v>
      </c>
      <c r="K232" s="256"/>
      <c r="L232" s="257">
        <v>91</v>
      </c>
      <c r="M232" s="256"/>
      <c r="N232" s="331">
        <f t="shared" si="69"/>
        <v>243</v>
      </c>
      <c r="O232" s="320">
        <f t="shared" si="69"/>
        <v>0</v>
      </c>
      <c r="U232" s="16"/>
      <c r="V232" s="16"/>
      <c r="W232" s="16"/>
      <c r="X232" s="16"/>
      <c r="Y232" s="236">
        <f t="shared" si="58"/>
        <v>641</v>
      </c>
      <c r="Z232" s="16"/>
      <c r="AA232" s="16"/>
      <c r="AB232" s="16"/>
      <c r="AC232" s="16"/>
      <c r="AD232" s="16"/>
      <c r="AE232" s="16"/>
      <c r="AF232" s="16"/>
      <c r="AG232" s="16"/>
      <c r="AH232" s="16"/>
      <c r="AI232" s="16"/>
      <c r="AJ232" s="16"/>
      <c r="AK232" s="16"/>
      <c r="AL232" s="16"/>
      <c r="AM232" s="16"/>
      <c r="AN232" s="16"/>
      <c r="AO232" s="16"/>
      <c r="AP232" s="16"/>
      <c r="AQ232" s="16"/>
    </row>
    <row r="233" spans="1:43" s="4" customFormat="1" ht="32.25" customHeight="1">
      <c r="A233" s="278">
        <f t="shared" si="56"/>
        <v>186</v>
      </c>
      <c r="B233" s="246">
        <v>423500</v>
      </c>
      <c r="C233" s="279" t="s">
        <v>631</v>
      </c>
      <c r="D233" s="257">
        <v>85</v>
      </c>
      <c r="E233" s="256"/>
      <c r="F233" s="257">
        <v>8</v>
      </c>
      <c r="G233" s="256"/>
      <c r="H233" s="268">
        <v>705</v>
      </c>
      <c r="I233" s="269"/>
      <c r="J233" s="257">
        <v>480</v>
      </c>
      <c r="K233" s="256"/>
      <c r="L233" s="257">
        <v>180</v>
      </c>
      <c r="M233" s="256"/>
      <c r="N233" s="331">
        <f t="shared" si="69"/>
        <v>1365</v>
      </c>
      <c r="O233" s="320">
        <f t="shared" si="69"/>
        <v>0</v>
      </c>
      <c r="U233" s="16"/>
      <c r="V233" s="16"/>
      <c r="W233" s="16"/>
      <c r="X233" s="16"/>
      <c r="Y233" s="236">
        <f t="shared" si="58"/>
        <v>2823</v>
      </c>
      <c r="Z233" s="16"/>
      <c r="AA233" s="16"/>
      <c r="AB233" s="16"/>
      <c r="AC233" s="16"/>
      <c r="AD233" s="16"/>
      <c r="AE233" s="16"/>
      <c r="AF233" s="16"/>
      <c r="AG233" s="16"/>
      <c r="AH233" s="16"/>
      <c r="AI233" s="16"/>
      <c r="AJ233" s="16"/>
      <c r="AK233" s="16"/>
      <c r="AL233" s="16"/>
      <c r="AM233" s="16"/>
      <c r="AN233" s="16"/>
      <c r="AO233" s="16"/>
      <c r="AP233" s="16"/>
      <c r="AQ233" s="16"/>
    </row>
    <row r="234" spans="1:43" s="4" customFormat="1" ht="32.25" customHeight="1">
      <c r="A234" s="278">
        <f t="shared" si="56"/>
        <v>187</v>
      </c>
      <c r="B234" s="246">
        <v>423600</v>
      </c>
      <c r="C234" s="279" t="s">
        <v>632</v>
      </c>
      <c r="D234" s="257">
        <v>2</v>
      </c>
      <c r="E234" s="256"/>
      <c r="F234" s="257"/>
      <c r="G234" s="256"/>
      <c r="H234" s="268">
        <v>1</v>
      </c>
      <c r="I234" s="269"/>
      <c r="J234" s="257">
        <v>70</v>
      </c>
      <c r="K234" s="256"/>
      <c r="L234" s="257">
        <v>70</v>
      </c>
      <c r="M234" s="256"/>
      <c r="N234" s="331">
        <f t="shared" si="69"/>
        <v>141</v>
      </c>
      <c r="O234" s="320">
        <f t="shared" si="69"/>
        <v>0</v>
      </c>
      <c r="U234" s="16"/>
      <c r="V234" s="16"/>
      <c r="W234" s="16"/>
      <c r="X234" s="16"/>
      <c r="Y234" s="236">
        <f t="shared" si="58"/>
        <v>284</v>
      </c>
      <c r="Z234" s="16"/>
      <c r="AA234" s="16"/>
      <c r="AB234" s="16"/>
      <c r="AC234" s="16"/>
      <c r="AD234" s="16"/>
      <c r="AE234" s="16"/>
      <c r="AF234" s="16"/>
      <c r="AG234" s="16"/>
      <c r="AH234" s="16"/>
      <c r="AI234" s="16"/>
      <c r="AJ234" s="16"/>
      <c r="AK234" s="16"/>
      <c r="AL234" s="16"/>
      <c r="AM234" s="16"/>
      <c r="AN234" s="16"/>
      <c r="AO234" s="16"/>
      <c r="AP234" s="16"/>
      <c r="AQ234" s="16"/>
    </row>
    <row r="235" spans="1:43" s="4" customFormat="1" ht="32.25" customHeight="1">
      <c r="A235" s="278">
        <f t="shared" si="56"/>
        <v>188</v>
      </c>
      <c r="B235" s="246">
        <v>423700</v>
      </c>
      <c r="C235" s="279" t="s">
        <v>633</v>
      </c>
      <c r="D235" s="257">
        <v>8</v>
      </c>
      <c r="E235" s="256">
        <v>57</v>
      </c>
      <c r="F235" s="257">
        <v>41</v>
      </c>
      <c r="G235" s="256">
        <v>10</v>
      </c>
      <c r="H235" s="268">
        <v>22</v>
      </c>
      <c r="I235" s="269"/>
      <c r="J235" s="257">
        <v>30</v>
      </c>
      <c r="K235" s="256">
        <v>2</v>
      </c>
      <c r="L235" s="257">
        <v>30</v>
      </c>
      <c r="M235" s="256">
        <v>2</v>
      </c>
      <c r="N235" s="331">
        <f t="shared" si="69"/>
        <v>82</v>
      </c>
      <c r="O235" s="320">
        <f t="shared" si="69"/>
        <v>4</v>
      </c>
      <c r="U235" s="16"/>
      <c r="V235" s="16"/>
      <c r="W235" s="16"/>
      <c r="X235" s="16"/>
      <c r="Y235" s="236">
        <f t="shared" si="58"/>
        <v>288</v>
      </c>
      <c r="Z235" s="16"/>
      <c r="AA235" s="16"/>
      <c r="AB235" s="16"/>
      <c r="AC235" s="16"/>
      <c r="AD235" s="16"/>
      <c r="AE235" s="16"/>
      <c r="AF235" s="16"/>
      <c r="AG235" s="16"/>
      <c r="AH235" s="16"/>
      <c r="AI235" s="16"/>
      <c r="AJ235" s="16"/>
      <c r="AK235" s="16"/>
      <c r="AL235" s="16"/>
      <c r="AM235" s="16"/>
      <c r="AN235" s="16"/>
      <c r="AO235" s="16"/>
      <c r="AP235" s="16"/>
      <c r="AQ235" s="16"/>
    </row>
    <row r="236" spans="1:43" s="4" customFormat="1" ht="32.25" customHeight="1">
      <c r="A236" s="283">
        <f t="shared" si="56"/>
        <v>189</v>
      </c>
      <c r="B236" s="248">
        <v>423900</v>
      </c>
      <c r="C236" s="284" t="s">
        <v>769</v>
      </c>
      <c r="D236" s="257">
        <v>321</v>
      </c>
      <c r="E236" s="256">
        <v>735</v>
      </c>
      <c r="F236" s="257">
        <v>294</v>
      </c>
      <c r="G236" s="256">
        <v>757</v>
      </c>
      <c r="H236" s="268">
        <v>320</v>
      </c>
      <c r="I236" s="269">
        <v>4852</v>
      </c>
      <c r="J236" s="257">
        <v>345</v>
      </c>
      <c r="K236" s="256">
        <v>4287</v>
      </c>
      <c r="L236" s="257">
        <v>20</v>
      </c>
      <c r="M236" s="256">
        <v>4287</v>
      </c>
      <c r="N236" s="336">
        <f t="shared" si="69"/>
        <v>685</v>
      </c>
      <c r="O236" s="322">
        <f t="shared" si="69"/>
        <v>13426</v>
      </c>
      <c r="U236" s="16"/>
      <c r="V236" s="16"/>
      <c r="W236" s="16"/>
      <c r="X236" s="16"/>
      <c r="Y236" s="236">
        <f t="shared" si="58"/>
        <v>30329</v>
      </c>
      <c r="Z236" s="16"/>
      <c r="AA236" s="16"/>
      <c r="AB236" s="16"/>
      <c r="AC236" s="16"/>
      <c r="AD236" s="16"/>
      <c r="AE236" s="16"/>
      <c r="AF236" s="16"/>
      <c r="AG236" s="16"/>
      <c r="AH236" s="16"/>
      <c r="AI236" s="16"/>
      <c r="AJ236" s="16"/>
      <c r="AK236" s="16"/>
      <c r="AL236" s="16"/>
      <c r="AM236" s="16"/>
      <c r="AN236" s="16"/>
      <c r="AO236" s="16"/>
      <c r="AP236" s="16"/>
      <c r="AQ236" s="16"/>
    </row>
    <row r="237" spans="1:43" s="4" customFormat="1" ht="32.25" customHeight="1">
      <c r="A237" s="276">
        <f t="shared" si="56"/>
        <v>190</v>
      </c>
      <c r="B237" s="245">
        <v>424000</v>
      </c>
      <c r="C237" s="277" t="s">
        <v>133</v>
      </c>
      <c r="D237" s="254">
        <f t="shared" ref="D237:M237" si="73">SUM(D238:D244)</f>
        <v>75</v>
      </c>
      <c r="E237" s="253">
        <f t="shared" si="73"/>
        <v>0</v>
      </c>
      <c r="F237" s="254">
        <f t="shared" si="73"/>
        <v>16</v>
      </c>
      <c r="G237" s="253">
        <f t="shared" si="73"/>
        <v>0</v>
      </c>
      <c r="H237" s="252">
        <f t="shared" si="73"/>
        <v>44</v>
      </c>
      <c r="I237" s="253">
        <f t="shared" si="73"/>
        <v>0</v>
      </c>
      <c r="J237" s="254">
        <f t="shared" si="73"/>
        <v>198</v>
      </c>
      <c r="K237" s="253">
        <f t="shared" si="73"/>
        <v>0</v>
      </c>
      <c r="L237" s="254">
        <f t="shared" si="73"/>
        <v>198</v>
      </c>
      <c r="M237" s="253">
        <f t="shared" si="73"/>
        <v>0</v>
      </c>
      <c r="N237" s="254">
        <f t="shared" si="69"/>
        <v>440</v>
      </c>
      <c r="O237" s="253">
        <f t="shared" si="69"/>
        <v>0</v>
      </c>
      <c r="U237" s="16"/>
      <c r="V237" s="16"/>
      <c r="W237" s="16"/>
      <c r="X237" s="16"/>
      <c r="Y237" s="236">
        <f t="shared" si="58"/>
        <v>971</v>
      </c>
      <c r="Z237" s="16"/>
      <c r="AA237" s="16"/>
      <c r="AB237" s="16"/>
      <c r="AC237" s="16"/>
      <c r="AD237" s="16"/>
      <c r="AE237" s="16"/>
      <c r="AF237" s="16"/>
      <c r="AG237" s="16"/>
      <c r="AH237" s="16"/>
      <c r="AI237" s="16"/>
      <c r="AJ237" s="16"/>
      <c r="AK237" s="16"/>
      <c r="AL237" s="16"/>
      <c r="AM237" s="16"/>
      <c r="AN237" s="16"/>
      <c r="AO237" s="16"/>
      <c r="AP237" s="16"/>
      <c r="AQ237" s="16"/>
    </row>
    <row r="238" spans="1:43" s="4" customFormat="1" ht="32.25" hidden="1" customHeight="1">
      <c r="A238" s="278">
        <f t="shared" si="56"/>
        <v>191</v>
      </c>
      <c r="B238" s="246">
        <v>424100</v>
      </c>
      <c r="C238" s="279" t="s">
        <v>634</v>
      </c>
      <c r="D238" s="257"/>
      <c r="E238" s="256"/>
      <c r="F238" s="257"/>
      <c r="G238" s="256"/>
      <c r="H238" s="268"/>
      <c r="I238" s="269"/>
      <c r="J238" s="257"/>
      <c r="K238" s="256"/>
      <c r="L238" s="257"/>
      <c r="M238" s="256"/>
      <c r="N238" s="331">
        <f t="shared" si="69"/>
        <v>0</v>
      </c>
      <c r="O238" s="320">
        <f t="shared" si="69"/>
        <v>0</v>
      </c>
      <c r="U238" s="16"/>
      <c r="V238" s="16"/>
      <c r="W238" s="16"/>
      <c r="X238" s="16"/>
      <c r="Y238" s="236">
        <f t="shared" si="58"/>
        <v>0</v>
      </c>
      <c r="Z238" s="16"/>
      <c r="AA238" s="16"/>
      <c r="AB238" s="16"/>
      <c r="AC238" s="16"/>
      <c r="AD238" s="16"/>
      <c r="AE238" s="16"/>
      <c r="AF238" s="16"/>
      <c r="AG238" s="16"/>
      <c r="AH238" s="16"/>
      <c r="AI238" s="16"/>
      <c r="AJ238" s="16"/>
      <c r="AK238" s="16"/>
      <c r="AL238" s="16"/>
      <c r="AM238" s="16"/>
      <c r="AN238" s="16"/>
      <c r="AO238" s="16"/>
      <c r="AP238" s="16"/>
      <c r="AQ238" s="16"/>
    </row>
    <row r="239" spans="1:43" s="4" customFormat="1" ht="32.25" customHeight="1">
      <c r="A239" s="278">
        <f t="shared" si="56"/>
        <v>192</v>
      </c>
      <c r="B239" s="246">
        <v>424200</v>
      </c>
      <c r="C239" s="279" t="s">
        <v>635</v>
      </c>
      <c r="D239" s="257">
        <v>59</v>
      </c>
      <c r="E239" s="256"/>
      <c r="F239" s="257"/>
      <c r="G239" s="256"/>
      <c r="H239" s="268">
        <v>3</v>
      </c>
      <c r="I239" s="269"/>
      <c r="J239" s="257">
        <v>140</v>
      </c>
      <c r="K239" s="256"/>
      <c r="L239" s="257">
        <v>140</v>
      </c>
      <c r="M239" s="256"/>
      <c r="N239" s="331">
        <f t="shared" si="69"/>
        <v>283</v>
      </c>
      <c r="O239" s="320">
        <f t="shared" si="69"/>
        <v>0</v>
      </c>
      <c r="U239" s="16"/>
      <c r="V239" s="16"/>
      <c r="W239" s="16"/>
      <c r="X239" s="16"/>
      <c r="Y239" s="236">
        <f t="shared" si="58"/>
        <v>625</v>
      </c>
      <c r="Z239" s="16"/>
      <c r="AA239" s="16"/>
      <c r="AB239" s="16"/>
      <c r="AC239" s="16"/>
      <c r="AD239" s="16"/>
      <c r="AE239" s="16"/>
      <c r="AF239" s="16"/>
      <c r="AG239" s="16"/>
      <c r="AH239" s="16"/>
      <c r="AI239" s="16"/>
      <c r="AJ239" s="16"/>
      <c r="AK239" s="16"/>
      <c r="AL239" s="16"/>
      <c r="AM239" s="16"/>
      <c r="AN239" s="16"/>
      <c r="AO239" s="16"/>
      <c r="AP239" s="16"/>
      <c r="AQ239" s="16"/>
    </row>
    <row r="240" spans="1:43" s="4" customFormat="1" ht="32.25" customHeight="1">
      <c r="A240" s="278">
        <f t="shared" si="56"/>
        <v>193</v>
      </c>
      <c r="B240" s="246">
        <v>424300</v>
      </c>
      <c r="C240" s="279" t="s">
        <v>636</v>
      </c>
      <c r="D240" s="257">
        <v>16</v>
      </c>
      <c r="E240" s="256"/>
      <c r="F240" s="257">
        <v>16</v>
      </c>
      <c r="G240" s="256"/>
      <c r="H240" s="268">
        <v>40</v>
      </c>
      <c r="I240" s="269"/>
      <c r="J240" s="257">
        <v>40</v>
      </c>
      <c r="K240" s="256"/>
      <c r="L240" s="257">
        <v>40</v>
      </c>
      <c r="M240" s="256"/>
      <c r="N240" s="331">
        <f t="shared" si="69"/>
        <v>120</v>
      </c>
      <c r="O240" s="320">
        <f t="shared" si="69"/>
        <v>0</v>
      </c>
      <c r="U240" s="16"/>
      <c r="V240" s="16"/>
      <c r="W240" s="16"/>
      <c r="X240" s="16"/>
      <c r="Y240" s="236">
        <f t="shared" si="58"/>
        <v>272</v>
      </c>
      <c r="Z240" s="16"/>
      <c r="AA240" s="16"/>
      <c r="AB240" s="16"/>
      <c r="AC240" s="16"/>
      <c r="AD240" s="16"/>
      <c r="AE240" s="16"/>
      <c r="AF240" s="16"/>
      <c r="AG240" s="16"/>
      <c r="AH240" s="16"/>
      <c r="AI240" s="16"/>
      <c r="AJ240" s="16"/>
      <c r="AK240" s="16"/>
      <c r="AL240" s="16"/>
      <c r="AM240" s="16"/>
      <c r="AN240" s="16"/>
      <c r="AO240" s="16"/>
      <c r="AP240" s="16"/>
      <c r="AQ240" s="16"/>
    </row>
    <row r="241" spans="1:43" s="4" customFormat="1" ht="32.25" hidden="1" customHeight="1">
      <c r="A241" s="278">
        <f t="shared" si="56"/>
        <v>194</v>
      </c>
      <c r="B241" s="246">
        <v>424400</v>
      </c>
      <c r="C241" s="279" t="s">
        <v>637</v>
      </c>
      <c r="D241" s="257"/>
      <c r="E241" s="256"/>
      <c r="F241" s="257"/>
      <c r="G241" s="256"/>
      <c r="H241" s="268"/>
      <c r="I241" s="269"/>
      <c r="J241" s="257"/>
      <c r="K241" s="256"/>
      <c r="L241" s="257"/>
      <c r="M241" s="256"/>
      <c r="N241" s="331">
        <f t="shared" si="69"/>
        <v>0</v>
      </c>
      <c r="O241" s="320">
        <f t="shared" si="69"/>
        <v>0</v>
      </c>
      <c r="U241" s="16"/>
      <c r="V241" s="16"/>
      <c r="W241" s="16"/>
      <c r="X241" s="16"/>
      <c r="Y241" s="236">
        <f t="shared" si="58"/>
        <v>0</v>
      </c>
      <c r="Z241" s="16"/>
      <c r="AA241" s="16"/>
      <c r="AB241" s="16"/>
      <c r="AC241" s="16"/>
      <c r="AD241" s="16"/>
      <c r="AE241" s="16"/>
      <c r="AF241" s="16"/>
      <c r="AG241" s="16"/>
      <c r="AH241" s="16"/>
      <c r="AI241" s="16"/>
      <c r="AJ241" s="16"/>
      <c r="AK241" s="16"/>
      <c r="AL241" s="16"/>
      <c r="AM241" s="16"/>
      <c r="AN241" s="16"/>
      <c r="AO241" s="16"/>
      <c r="AP241" s="16"/>
      <c r="AQ241" s="16"/>
    </row>
    <row r="242" spans="1:43" s="4" customFormat="1" ht="32.25" hidden="1" customHeight="1">
      <c r="A242" s="278">
        <f t="shared" si="56"/>
        <v>195</v>
      </c>
      <c r="B242" s="246">
        <v>424500</v>
      </c>
      <c r="C242" s="279" t="s">
        <v>638</v>
      </c>
      <c r="D242" s="257"/>
      <c r="E242" s="256"/>
      <c r="F242" s="257"/>
      <c r="G242" s="256"/>
      <c r="H242" s="268"/>
      <c r="I242" s="269"/>
      <c r="J242" s="257"/>
      <c r="K242" s="256"/>
      <c r="L242" s="257"/>
      <c r="M242" s="256"/>
      <c r="N242" s="331">
        <f t="shared" si="69"/>
        <v>0</v>
      </c>
      <c r="O242" s="320">
        <f t="shared" si="69"/>
        <v>0</v>
      </c>
      <c r="U242" s="16"/>
      <c r="V242" s="16"/>
      <c r="W242" s="16"/>
      <c r="X242" s="16"/>
      <c r="Y242" s="236">
        <f t="shared" si="58"/>
        <v>0</v>
      </c>
      <c r="Z242" s="16"/>
      <c r="AA242" s="16"/>
      <c r="AB242" s="16"/>
      <c r="AC242" s="16"/>
      <c r="AD242" s="16"/>
      <c r="AE242" s="16"/>
      <c r="AF242" s="16"/>
      <c r="AG242" s="16"/>
      <c r="AH242" s="16"/>
      <c r="AI242" s="16"/>
      <c r="AJ242" s="16"/>
      <c r="AK242" s="16"/>
      <c r="AL242" s="16"/>
      <c r="AM242" s="16"/>
      <c r="AN242" s="16"/>
      <c r="AO242" s="16"/>
      <c r="AP242" s="16"/>
      <c r="AQ242" s="16"/>
    </row>
    <row r="243" spans="1:43" s="4" customFormat="1" ht="32.25" customHeight="1">
      <c r="A243" s="278">
        <f t="shared" si="56"/>
        <v>196</v>
      </c>
      <c r="B243" s="246">
        <v>424600</v>
      </c>
      <c r="C243" s="279" t="s">
        <v>639</v>
      </c>
      <c r="D243" s="257"/>
      <c r="E243" s="256"/>
      <c r="F243" s="257"/>
      <c r="G243" s="256"/>
      <c r="H243" s="268">
        <v>1</v>
      </c>
      <c r="I243" s="269"/>
      <c r="J243" s="257">
        <v>18</v>
      </c>
      <c r="K243" s="256"/>
      <c r="L243" s="257">
        <v>18</v>
      </c>
      <c r="M243" s="256"/>
      <c r="N243" s="331">
        <f t="shared" si="69"/>
        <v>37</v>
      </c>
      <c r="O243" s="320">
        <f t="shared" si="69"/>
        <v>0</v>
      </c>
      <c r="U243" s="16"/>
      <c r="V243" s="16"/>
      <c r="W243" s="16"/>
      <c r="X243" s="16"/>
      <c r="Y243" s="236">
        <f t="shared" si="58"/>
        <v>74</v>
      </c>
      <c r="Z243" s="16"/>
      <c r="AA243" s="16"/>
      <c r="AB243" s="16"/>
      <c r="AC243" s="16"/>
      <c r="AD243" s="16"/>
      <c r="AE243" s="16"/>
      <c r="AF243" s="16"/>
      <c r="AG243" s="16"/>
      <c r="AH243" s="16"/>
      <c r="AI243" s="16"/>
      <c r="AJ243" s="16"/>
      <c r="AK243" s="16"/>
      <c r="AL243" s="16"/>
      <c r="AM243" s="16"/>
      <c r="AN243" s="16"/>
      <c r="AO243" s="16"/>
      <c r="AP243" s="16"/>
      <c r="AQ243" s="16"/>
    </row>
    <row r="244" spans="1:43" s="4" customFormat="1" ht="32.25" hidden="1" customHeight="1">
      <c r="A244" s="278">
        <f t="shared" si="56"/>
        <v>197</v>
      </c>
      <c r="B244" s="246">
        <v>424900</v>
      </c>
      <c r="C244" s="279" t="s">
        <v>640</v>
      </c>
      <c r="D244" s="257"/>
      <c r="E244" s="256"/>
      <c r="F244" s="257"/>
      <c r="G244" s="256"/>
      <c r="H244" s="268"/>
      <c r="I244" s="269"/>
      <c r="J244" s="257"/>
      <c r="K244" s="256"/>
      <c r="L244" s="257"/>
      <c r="M244" s="256"/>
      <c r="N244" s="331">
        <f t="shared" si="69"/>
        <v>0</v>
      </c>
      <c r="O244" s="320">
        <f t="shared" si="69"/>
        <v>0</v>
      </c>
      <c r="U244" s="16"/>
      <c r="V244" s="16"/>
      <c r="W244" s="16"/>
      <c r="X244" s="16"/>
      <c r="Y244" s="236">
        <f t="shared" si="58"/>
        <v>0</v>
      </c>
      <c r="Z244" s="16"/>
      <c r="AA244" s="16"/>
      <c r="AB244" s="16"/>
      <c r="AC244" s="16"/>
      <c r="AD244" s="16"/>
      <c r="AE244" s="16"/>
      <c r="AF244" s="16"/>
      <c r="AG244" s="16"/>
      <c r="AH244" s="16"/>
      <c r="AI244" s="16"/>
      <c r="AJ244" s="16"/>
      <c r="AK244" s="16"/>
      <c r="AL244" s="16"/>
      <c r="AM244" s="16"/>
      <c r="AN244" s="16"/>
      <c r="AO244" s="16"/>
      <c r="AP244" s="16"/>
      <c r="AQ244" s="16"/>
    </row>
    <row r="245" spans="1:43" s="4" customFormat="1" ht="32.25" customHeight="1">
      <c r="A245" s="276">
        <f t="shared" si="56"/>
        <v>198</v>
      </c>
      <c r="B245" s="245">
        <v>425000</v>
      </c>
      <c r="C245" s="277" t="s">
        <v>134</v>
      </c>
      <c r="D245" s="254">
        <f>D246+D247</f>
        <v>740</v>
      </c>
      <c r="E245" s="253">
        <f t="shared" ref="E245:M245" si="74">E246+E247</f>
        <v>599</v>
      </c>
      <c r="F245" s="254">
        <f t="shared" si="74"/>
        <v>482</v>
      </c>
      <c r="G245" s="253">
        <f t="shared" si="74"/>
        <v>449</v>
      </c>
      <c r="H245" s="252">
        <f t="shared" si="74"/>
        <v>1316</v>
      </c>
      <c r="I245" s="253">
        <f t="shared" si="74"/>
        <v>176</v>
      </c>
      <c r="J245" s="254">
        <f t="shared" si="74"/>
        <v>621</v>
      </c>
      <c r="K245" s="253">
        <f t="shared" si="74"/>
        <v>8</v>
      </c>
      <c r="L245" s="254">
        <f t="shared" si="74"/>
        <v>244</v>
      </c>
      <c r="M245" s="253">
        <f t="shared" si="74"/>
        <v>8</v>
      </c>
      <c r="N245" s="254">
        <f t="shared" si="69"/>
        <v>2181</v>
      </c>
      <c r="O245" s="253">
        <f t="shared" si="69"/>
        <v>192</v>
      </c>
      <c r="U245" s="16"/>
      <c r="V245" s="16"/>
      <c r="W245" s="16"/>
      <c r="X245" s="16"/>
      <c r="Y245" s="236">
        <f t="shared" si="58"/>
        <v>7016</v>
      </c>
      <c r="Z245" s="16"/>
      <c r="AA245" s="16"/>
      <c r="AB245" s="16"/>
      <c r="AC245" s="16"/>
      <c r="AD245" s="16"/>
      <c r="AE245" s="16"/>
      <c r="AF245" s="16"/>
      <c r="AG245" s="16"/>
      <c r="AH245" s="16"/>
      <c r="AI245" s="16"/>
      <c r="AJ245" s="16"/>
      <c r="AK245" s="16"/>
      <c r="AL245" s="16"/>
      <c r="AM245" s="16"/>
      <c r="AN245" s="16"/>
      <c r="AO245" s="16"/>
      <c r="AP245" s="16"/>
      <c r="AQ245" s="16"/>
    </row>
    <row r="246" spans="1:43" s="4" customFormat="1" ht="32.25" customHeight="1">
      <c r="A246" s="283">
        <f t="shared" si="56"/>
        <v>199</v>
      </c>
      <c r="B246" s="248">
        <v>425100</v>
      </c>
      <c r="C246" s="284" t="s">
        <v>641</v>
      </c>
      <c r="D246" s="257">
        <v>552</v>
      </c>
      <c r="E246" s="256">
        <v>533</v>
      </c>
      <c r="F246" s="257">
        <v>86</v>
      </c>
      <c r="G246" s="256">
        <v>449</v>
      </c>
      <c r="H246" s="268">
        <v>873</v>
      </c>
      <c r="I246" s="269">
        <v>176</v>
      </c>
      <c r="J246" s="257">
        <v>378</v>
      </c>
      <c r="K246" s="256">
        <v>8</v>
      </c>
      <c r="L246" s="257">
        <v>1</v>
      </c>
      <c r="M246" s="256">
        <v>8</v>
      </c>
      <c r="N246" s="336">
        <f t="shared" si="69"/>
        <v>1252</v>
      </c>
      <c r="O246" s="322">
        <f t="shared" si="69"/>
        <v>192</v>
      </c>
      <c r="U246" s="16"/>
      <c r="V246" s="16"/>
      <c r="W246" s="16"/>
      <c r="X246" s="16"/>
      <c r="Y246" s="236">
        <f t="shared" si="58"/>
        <v>4508</v>
      </c>
      <c r="Z246" s="16"/>
      <c r="AA246" s="16"/>
      <c r="AB246" s="16"/>
      <c r="AC246" s="16"/>
      <c r="AD246" s="16"/>
      <c r="AE246" s="16"/>
      <c r="AF246" s="16"/>
      <c r="AG246" s="16"/>
      <c r="AH246" s="16"/>
      <c r="AI246" s="16"/>
      <c r="AJ246" s="16"/>
      <c r="AK246" s="16"/>
      <c r="AL246" s="16"/>
      <c r="AM246" s="16"/>
      <c r="AN246" s="16"/>
      <c r="AO246" s="16"/>
      <c r="AP246" s="16"/>
      <c r="AQ246" s="16"/>
    </row>
    <row r="247" spans="1:43" s="4" customFormat="1" ht="32.25" customHeight="1">
      <c r="A247" s="283">
        <f t="shared" si="56"/>
        <v>200</v>
      </c>
      <c r="B247" s="248">
        <v>425200</v>
      </c>
      <c r="C247" s="284" t="s">
        <v>642</v>
      </c>
      <c r="D247" s="257">
        <v>188</v>
      </c>
      <c r="E247" s="256">
        <v>66</v>
      </c>
      <c r="F247" s="257">
        <v>396</v>
      </c>
      <c r="G247" s="256"/>
      <c r="H247" s="268">
        <v>443</v>
      </c>
      <c r="I247" s="269"/>
      <c r="J247" s="257">
        <v>243</v>
      </c>
      <c r="K247" s="256"/>
      <c r="L247" s="257">
        <v>243</v>
      </c>
      <c r="M247" s="256"/>
      <c r="N247" s="336">
        <f t="shared" si="69"/>
        <v>929</v>
      </c>
      <c r="O247" s="322">
        <f t="shared" si="69"/>
        <v>0</v>
      </c>
      <c r="U247" s="16"/>
      <c r="V247" s="16"/>
      <c r="W247" s="16"/>
      <c r="X247" s="16"/>
      <c r="Y247" s="236">
        <f t="shared" si="58"/>
        <v>2508</v>
      </c>
      <c r="Z247" s="16"/>
      <c r="AA247" s="16"/>
      <c r="AB247" s="16"/>
      <c r="AC247" s="16"/>
      <c r="AD247" s="16"/>
      <c r="AE247" s="16"/>
      <c r="AF247" s="16"/>
      <c r="AG247" s="16"/>
      <c r="AH247" s="16"/>
      <c r="AI247" s="16"/>
      <c r="AJ247" s="16"/>
      <c r="AK247" s="16"/>
      <c r="AL247" s="16"/>
      <c r="AM247" s="16"/>
      <c r="AN247" s="16"/>
      <c r="AO247" s="16"/>
      <c r="AP247" s="16"/>
      <c r="AQ247" s="16"/>
    </row>
    <row r="248" spans="1:43" s="4" customFormat="1" ht="32.25" customHeight="1">
      <c r="A248" s="276">
        <f t="shared" ref="A248:A311" si="75">A247+1</f>
        <v>201</v>
      </c>
      <c r="B248" s="245">
        <v>426000</v>
      </c>
      <c r="C248" s="277" t="s">
        <v>135</v>
      </c>
      <c r="D248" s="254">
        <f t="shared" ref="D248:M248" si="76">SUM(D249:D257)</f>
        <v>3927</v>
      </c>
      <c r="E248" s="253">
        <f t="shared" si="76"/>
        <v>154</v>
      </c>
      <c r="F248" s="254">
        <f t="shared" si="76"/>
        <v>4098</v>
      </c>
      <c r="G248" s="253">
        <f t="shared" si="76"/>
        <v>83</v>
      </c>
      <c r="H248" s="252">
        <f t="shared" si="76"/>
        <v>4180</v>
      </c>
      <c r="I248" s="253">
        <f t="shared" si="76"/>
        <v>20</v>
      </c>
      <c r="J248" s="254">
        <f t="shared" si="76"/>
        <v>4138</v>
      </c>
      <c r="K248" s="253">
        <f t="shared" si="76"/>
        <v>3</v>
      </c>
      <c r="L248" s="254">
        <f t="shared" si="76"/>
        <v>4280</v>
      </c>
      <c r="M248" s="253">
        <f t="shared" si="76"/>
        <v>3</v>
      </c>
      <c r="N248" s="254">
        <f t="shared" si="69"/>
        <v>12598</v>
      </c>
      <c r="O248" s="253">
        <f t="shared" si="69"/>
        <v>26</v>
      </c>
      <c r="U248" s="16"/>
      <c r="V248" s="16"/>
      <c r="W248" s="16"/>
      <c r="X248" s="16"/>
      <c r="Y248" s="236">
        <f t="shared" ref="Y248:Y311" si="77">SUM(D248:O248)</f>
        <v>33510</v>
      </c>
      <c r="Z248" s="16"/>
      <c r="AA248" s="16"/>
      <c r="AB248" s="16"/>
      <c r="AC248" s="16"/>
      <c r="AD248" s="16"/>
      <c r="AE248" s="16"/>
      <c r="AF248" s="16"/>
      <c r="AG248" s="16"/>
      <c r="AH248" s="16"/>
      <c r="AI248" s="16"/>
      <c r="AJ248" s="16"/>
      <c r="AK248" s="16"/>
      <c r="AL248" s="16"/>
      <c r="AM248" s="16"/>
      <c r="AN248" s="16"/>
      <c r="AO248" s="16"/>
      <c r="AP248" s="16"/>
      <c r="AQ248" s="16"/>
    </row>
    <row r="249" spans="1:43" s="4" customFormat="1" ht="32.25" customHeight="1">
      <c r="A249" s="278">
        <f t="shared" si="75"/>
        <v>202</v>
      </c>
      <c r="B249" s="246">
        <v>426100</v>
      </c>
      <c r="C249" s="279" t="s">
        <v>643</v>
      </c>
      <c r="D249" s="257">
        <v>215</v>
      </c>
      <c r="E249" s="256"/>
      <c r="F249" s="257">
        <v>342</v>
      </c>
      <c r="G249" s="256"/>
      <c r="H249" s="268">
        <v>264</v>
      </c>
      <c r="I249" s="269"/>
      <c r="J249" s="257">
        <v>244</v>
      </c>
      <c r="K249" s="256"/>
      <c r="L249" s="257">
        <v>245</v>
      </c>
      <c r="M249" s="256"/>
      <c r="N249" s="331">
        <f t="shared" si="69"/>
        <v>753</v>
      </c>
      <c r="O249" s="320">
        <f t="shared" si="69"/>
        <v>0</v>
      </c>
      <c r="U249" s="16"/>
      <c r="V249" s="16"/>
      <c r="W249" s="16"/>
      <c r="X249" s="16"/>
      <c r="Y249" s="236">
        <f t="shared" si="77"/>
        <v>2063</v>
      </c>
      <c r="Z249" s="16"/>
      <c r="AA249" s="16"/>
      <c r="AB249" s="16"/>
      <c r="AC249" s="16"/>
      <c r="AD249" s="16"/>
      <c r="AE249" s="16"/>
      <c r="AF249" s="16"/>
      <c r="AG249" s="16"/>
      <c r="AH249" s="16"/>
      <c r="AI249" s="16"/>
      <c r="AJ249" s="16"/>
      <c r="AK249" s="16"/>
      <c r="AL249" s="16"/>
      <c r="AM249" s="16"/>
      <c r="AN249" s="16"/>
      <c r="AO249" s="16"/>
      <c r="AP249" s="16"/>
      <c r="AQ249" s="16"/>
    </row>
    <row r="250" spans="1:43" s="4" customFormat="1" ht="32.25" hidden="1" customHeight="1">
      <c r="A250" s="278">
        <f t="shared" si="75"/>
        <v>203</v>
      </c>
      <c r="B250" s="246">
        <v>426200</v>
      </c>
      <c r="C250" s="279" t="s">
        <v>644</v>
      </c>
      <c r="D250" s="257"/>
      <c r="E250" s="256"/>
      <c r="F250" s="257"/>
      <c r="G250" s="256"/>
      <c r="H250" s="268"/>
      <c r="I250" s="269"/>
      <c r="J250" s="257"/>
      <c r="K250" s="256"/>
      <c r="L250" s="257"/>
      <c r="M250" s="256"/>
      <c r="N250" s="331">
        <f t="shared" si="69"/>
        <v>0</v>
      </c>
      <c r="O250" s="320">
        <f t="shared" si="69"/>
        <v>0</v>
      </c>
      <c r="U250" s="16"/>
      <c r="V250" s="16"/>
      <c r="W250" s="16"/>
      <c r="X250" s="16"/>
      <c r="Y250" s="236">
        <f t="shared" si="77"/>
        <v>0</v>
      </c>
      <c r="Z250" s="16"/>
      <c r="AA250" s="16"/>
      <c r="AB250" s="16"/>
      <c r="AC250" s="16"/>
      <c r="AD250" s="16"/>
      <c r="AE250" s="16"/>
      <c r="AF250" s="16"/>
      <c r="AG250" s="16"/>
      <c r="AH250" s="16"/>
      <c r="AI250" s="16"/>
      <c r="AJ250" s="16"/>
      <c r="AK250" s="16"/>
      <c r="AL250" s="16"/>
      <c r="AM250" s="16"/>
      <c r="AN250" s="16"/>
      <c r="AO250" s="16"/>
      <c r="AP250" s="16"/>
      <c r="AQ250" s="16"/>
    </row>
    <row r="251" spans="1:43" s="4" customFormat="1" ht="32.25" customHeight="1">
      <c r="A251" s="278">
        <f t="shared" si="75"/>
        <v>204</v>
      </c>
      <c r="B251" s="246">
        <v>426300</v>
      </c>
      <c r="C251" s="279" t="s">
        <v>645</v>
      </c>
      <c r="D251" s="257">
        <v>163</v>
      </c>
      <c r="E251" s="256"/>
      <c r="F251" s="257">
        <v>104</v>
      </c>
      <c r="G251" s="256"/>
      <c r="H251" s="268">
        <v>160</v>
      </c>
      <c r="I251" s="269"/>
      <c r="J251" s="257">
        <v>180</v>
      </c>
      <c r="K251" s="256"/>
      <c r="L251" s="257">
        <v>198</v>
      </c>
      <c r="M251" s="256"/>
      <c r="N251" s="331">
        <f t="shared" si="69"/>
        <v>538</v>
      </c>
      <c r="O251" s="320">
        <f t="shared" si="69"/>
        <v>0</v>
      </c>
      <c r="U251" s="16"/>
      <c r="V251" s="16"/>
      <c r="W251" s="16"/>
      <c r="X251" s="16"/>
      <c r="Y251" s="236">
        <f t="shared" si="77"/>
        <v>1343</v>
      </c>
      <c r="Z251" s="16"/>
      <c r="AA251" s="16"/>
      <c r="AB251" s="16"/>
      <c r="AC251" s="16"/>
      <c r="AD251" s="16"/>
      <c r="AE251" s="16"/>
      <c r="AF251" s="16"/>
      <c r="AG251" s="16"/>
      <c r="AH251" s="16"/>
      <c r="AI251" s="16"/>
      <c r="AJ251" s="16"/>
      <c r="AK251" s="16"/>
      <c r="AL251" s="16"/>
      <c r="AM251" s="16"/>
      <c r="AN251" s="16"/>
      <c r="AO251" s="16"/>
      <c r="AP251" s="16"/>
      <c r="AQ251" s="16"/>
    </row>
    <row r="252" spans="1:43" s="4" customFormat="1" ht="32.25" customHeight="1">
      <c r="A252" s="278">
        <f t="shared" si="75"/>
        <v>205</v>
      </c>
      <c r="B252" s="246">
        <v>426400</v>
      </c>
      <c r="C252" s="279" t="s">
        <v>646</v>
      </c>
      <c r="D252" s="257">
        <v>446</v>
      </c>
      <c r="E252" s="256"/>
      <c r="F252" s="257">
        <v>515</v>
      </c>
      <c r="G252" s="256"/>
      <c r="H252" s="268">
        <v>412</v>
      </c>
      <c r="I252" s="269"/>
      <c r="J252" s="257">
        <v>372</v>
      </c>
      <c r="K252" s="256"/>
      <c r="L252" s="257">
        <v>440</v>
      </c>
      <c r="M252" s="256"/>
      <c r="N252" s="331">
        <f t="shared" si="69"/>
        <v>1224</v>
      </c>
      <c r="O252" s="320">
        <f t="shared" si="69"/>
        <v>0</v>
      </c>
      <c r="U252" s="16"/>
      <c r="V252" s="16"/>
      <c r="W252" s="16"/>
      <c r="X252" s="16"/>
      <c r="Y252" s="236">
        <f t="shared" si="77"/>
        <v>3409</v>
      </c>
      <c r="Z252" s="16"/>
      <c r="AA252" s="16"/>
      <c r="AB252" s="16"/>
      <c r="AC252" s="16"/>
      <c r="AD252" s="16"/>
      <c r="AE252" s="16"/>
      <c r="AF252" s="16"/>
      <c r="AG252" s="16"/>
      <c r="AH252" s="16"/>
      <c r="AI252" s="16"/>
      <c r="AJ252" s="16"/>
      <c r="AK252" s="16"/>
      <c r="AL252" s="16"/>
      <c r="AM252" s="16"/>
      <c r="AN252" s="16"/>
      <c r="AO252" s="16"/>
      <c r="AP252" s="16"/>
      <c r="AQ252" s="16"/>
    </row>
    <row r="253" spans="1:43" s="4" customFormat="1" ht="32.25" hidden="1" customHeight="1">
      <c r="A253" s="278">
        <f t="shared" si="75"/>
        <v>206</v>
      </c>
      <c r="B253" s="246">
        <v>426500</v>
      </c>
      <c r="C253" s="279" t="s">
        <v>647</v>
      </c>
      <c r="D253" s="257"/>
      <c r="E253" s="256"/>
      <c r="F253" s="257"/>
      <c r="G253" s="256"/>
      <c r="H253" s="268"/>
      <c r="I253" s="269"/>
      <c r="J253" s="257"/>
      <c r="K253" s="256"/>
      <c r="L253" s="257"/>
      <c r="M253" s="256"/>
      <c r="N253" s="331">
        <f t="shared" si="69"/>
        <v>0</v>
      </c>
      <c r="O253" s="320">
        <f t="shared" si="69"/>
        <v>0</v>
      </c>
      <c r="U253" s="16"/>
      <c r="V253" s="16"/>
      <c r="W253" s="16"/>
      <c r="X253" s="16"/>
      <c r="Y253" s="236">
        <f t="shared" si="77"/>
        <v>0</v>
      </c>
      <c r="Z253" s="16"/>
      <c r="AA253" s="16"/>
      <c r="AB253" s="16"/>
      <c r="AC253" s="16"/>
      <c r="AD253" s="16"/>
      <c r="AE253" s="16"/>
      <c r="AF253" s="16"/>
      <c r="AG253" s="16"/>
      <c r="AH253" s="16"/>
      <c r="AI253" s="16"/>
      <c r="AJ253" s="16"/>
      <c r="AK253" s="16"/>
      <c r="AL253" s="16"/>
      <c r="AM253" s="16"/>
      <c r="AN253" s="16"/>
      <c r="AO253" s="16"/>
      <c r="AP253" s="16"/>
      <c r="AQ253" s="16"/>
    </row>
    <row r="254" spans="1:43" s="4" customFormat="1" ht="32.25" customHeight="1">
      <c r="A254" s="278">
        <f t="shared" si="75"/>
        <v>207</v>
      </c>
      <c r="B254" s="246">
        <v>426600</v>
      </c>
      <c r="C254" s="279" t="s">
        <v>648</v>
      </c>
      <c r="D254" s="257">
        <v>425</v>
      </c>
      <c r="E254" s="256">
        <v>91</v>
      </c>
      <c r="F254" s="257">
        <v>466</v>
      </c>
      <c r="G254" s="256">
        <v>47</v>
      </c>
      <c r="H254" s="268">
        <v>360</v>
      </c>
      <c r="I254" s="269"/>
      <c r="J254" s="257">
        <v>360</v>
      </c>
      <c r="K254" s="256"/>
      <c r="L254" s="257">
        <v>408</v>
      </c>
      <c r="M254" s="256"/>
      <c r="N254" s="331">
        <f t="shared" si="69"/>
        <v>1128</v>
      </c>
      <c r="O254" s="320">
        <f t="shared" si="69"/>
        <v>0</v>
      </c>
      <c r="U254" s="16"/>
      <c r="V254" s="16"/>
      <c r="W254" s="16"/>
      <c r="X254" s="16"/>
      <c r="Y254" s="236">
        <f t="shared" si="77"/>
        <v>3285</v>
      </c>
      <c r="Z254" s="16"/>
      <c r="AA254" s="16"/>
      <c r="AB254" s="16"/>
      <c r="AC254" s="16"/>
      <c r="AD254" s="16"/>
      <c r="AE254" s="16"/>
      <c r="AF254" s="16"/>
      <c r="AG254" s="16"/>
      <c r="AH254" s="16"/>
      <c r="AI254" s="16"/>
      <c r="AJ254" s="16"/>
      <c r="AK254" s="16"/>
      <c r="AL254" s="16"/>
      <c r="AM254" s="16"/>
      <c r="AN254" s="16"/>
      <c r="AO254" s="16"/>
      <c r="AP254" s="16"/>
      <c r="AQ254" s="16"/>
    </row>
    <row r="255" spans="1:43" s="4" customFormat="1" ht="32.25" hidden="1" customHeight="1">
      <c r="A255" s="278">
        <f t="shared" si="75"/>
        <v>208</v>
      </c>
      <c r="B255" s="246">
        <v>426700</v>
      </c>
      <c r="C255" s="279" t="s">
        <v>649</v>
      </c>
      <c r="D255" s="257"/>
      <c r="E255" s="256"/>
      <c r="F255" s="257"/>
      <c r="G255" s="256"/>
      <c r="H255" s="268"/>
      <c r="I255" s="269"/>
      <c r="J255" s="257"/>
      <c r="K255" s="256"/>
      <c r="L255" s="257"/>
      <c r="M255" s="256"/>
      <c r="N255" s="331">
        <f t="shared" si="69"/>
        <v>0</v>
      </c>
      <c r="O255" s="320">
        <f t="shared" si="69"/>
        <v>0</v>
      </c>
      <c r="U255" s="16"/>
      <c r="V255" s="16"/>
      <c r="W255" s="16"/>
      <c r="X255" s="16"/>
      <c r="Y255" s="236">
        <f t="shared" si="77"/>
        <v>0</v>
      </c>
      <c r="Z255" s="16"/>
      <c r="AA255" s="16"/>
      <c r="AB255" s="16"/>
      <c r="AC255" s="16"/>
      <c r="AD255" s="16"/>
      <c r="AE255" s="16"/>
      <c r="AF255" s="16"/>
      <c r="AG255" s="16"/>
      <c r="AH255" s="16"/>
      <c r="AI255" s="16"/>
      <c r="AJ255" s="16"/>
      <c r="AK255" s="16"/>
      <c r="AL255" s="16"/>
      <c r="AM255" s="16"/>
      <c r="AN255" s="16"/>
      <c r="AO255" s="16"/>
      <c r="AP255" s="16"/>
      <c r="AQ255" s="16"/>
    </row>
    <row r="256" spans="1:43" s="4" customFormat="1" ht="32.25" customHeight="1">
      <c r="A256" s="278">
        <f t="shared" si="75"/>
        <v>209</v>
      </c>
      <c r="B256" s="246">
        <v>426800</v>
      </c>
      <c r="C256" s="279" t="s">
        <v>650</v>
      </c>
      <c r="D256" s="257">
        <v>2076</v>
      </c>
      <c r="E256" s="256">
        <v>60</v>
      </c>
      <c r="F256" s="257">
        <v>2202</v>
      </c>
      <c r="G256" s="256">
        <v>24</v>
      </c>
      <c r="H256" s="268">
        <v>2433</v>
      </c>
      <c r="I256" s="269">
        <v>20</v>
      </c>
      <c r="J256" s="257">
        <v>2532</v>
      </c>
      <c r="K256" s="256">
        <v>3</v>
      </c>
      <c r="L256" s="257">
        <v>2539</v>
      </c>
      <c r="M256" s="256">
        <v>3</v>
      </c>
      <c r="N256" s="331">
        <f t="shared" si="69"/>
        <v>7504</v>
      </c>
      <c r="O256" s="320">
        <f t="shared" si="69"/>
        <v>26</v>
      </c>
      <c r="U256" s="16"/>
      <c r="V256" s="16"/>
      <c r="W256" s="16"/>
      <c r="X256" s="16"/>
      <c r="Y256" s="236">
        <f t="shared" si="77"/>
        <v>19422</v>
      </c>
      <c r="Z256" s="16"/>
      <c r="AA256" s="16"/>
      <c r="AB256" s="16"/>
      <c r="AC256" s="16"/>
      <c r="AD256" s="16"/>
      <c r="AE256" s="16"/>
      <c r="AF256" s="16"/>
      <c r="AG256" s="16"/>
      <c r="AH256" s="16"/>
      <c r="AI256" s="16"/>
      <c r="AJ256" s="16"/>
      <c r="AK256" s="16"/>
      <c r="AL256" s="16"/>
      <c r="AM256" s="16"/>
      <c r="AN256" s="16"/>
      <c r="AO256" s="16"/>
      <c r="AP256" s="16"/>
      <c r="AQ256" s="16"/>
    </row>
    <row r="257" spans="1:43" s="4" customFormat="1" ht="32.25" customHeight="1">
      <c r="A257" s="278">
        <f t="shared" si="75"/>
        <v>210</v>
      </c>
      <c r="B257" s="246">
        <v>426900</v>
      </c>
      <c r="C257" s="279" t="s">
        <v>651</v>
      </c>
      <c r="D257" s="257">
        <v>602</v>
      </c>
      <c r="E257" s="256">
        <v>3</v>
      </c>
      <c r="F257" s="257">
        <v>469</v>
      </c>
      <c r="G257" s="256">
        <v>12</v>
      </c>
      <c r="H257" s="268">
        <v>551</v>
      </c>
      <c r="I257" s="269"/>
      <c r="J257" s="257">
        <v>450</v>
      </c>
      <c r="K257" s="256"/>
      <c r="L257" s="257">
        <v>450</v>
      </c>
      <c r="M257" s="256"/>
      <c r="N257" s="331">
        <f t="shared" si="69"/>
        <v>1451</v>
      </c>
      <c r="O257" s="320">
        <f t="shared" si="69"/>
        <v>0</v>
      </c>
      <c r="U257" s="16"/>
      <c r="V257" s="16"/>
      <c r="W257" s="16"/>
      <c r="X257" s="16"/>
      <c r="Y257" s="236">
        <f t="shared" si="77"/>
        <v>3988</v>
      </c>
      <c r="Z257" s="16"/>
      <c r="AA257" s="16"/>
      <c r="AB257" s="16"/>
      <c r="AC257" s="16"/>
      <c r="AD257" s="16"/>
      <c r="AE257" s="16"/>
      <c r="AF257" s="16"/>
      <c r="AG257" s="16"/>
      <c r="AH257" s="16"/>
      <c r="AI257" s="16"/>
      <c r="AJ257" s="16"/>
      <c r="AK257" s="16"/>
      <c r="AL257" s="16"/>
      <c r="AM257" s="16"/>
      <c r="AN257" s="16"/>
      <c r="AO257" s="16"/>
      <c r="AP257" s="16"/>
      <c r="AQ257" s="16"/>
    </row>
    <row r="258" spans="1:43" s="4" customFormat="1" ht="38.25" hidden="1">
      <c r="A258" s="276">
        <f t="shared" si="75"/>
        <v>211</v>
      </c>
      <c r="B258" s="245">
        <v>430000</v>
      </c>
      <c r="C258" s="277" t="s">
        <v>136</v>
      </c>
      <c r="D258" s="254">
        <f>D259+D263+D265+D267+D271</f>
        <v>0</v>
      </c>
      <c r="E258" s="253">
        <f t="shared" ref="E258:M258" si="78">E259+E263+E265+E267+E271</f>
        <v>0</v>
      </c>
      <c r="F258" s="254">
        <f t="shared" si="78"/>
        <v>0</v>
      </c>
      <c r="G258" s="253">
        <f t="shared" si="78"/>
        <v>0</v>
      </c>
      <c r="H258" s="252">
        <f t="shared" si="78"/>
        <v>0</v>
      </c>
      <c r="I258" s="253">
        <f t="shared" si="78"/>
        <v>0</v>
      </c>
      <c r="J258" s="254">
        <f t="shared" si="78"/>
        <v>0</v>
      </c>
      <c r="K258" s="253">
        <f t="shared" si="78"/>
        <v>0</v>
      </c>
      <c r="L258" s="254">
        <f t="shared" si="78"/>
        <v>0</v>
      </c>
      <c r="M258" s="253">
        <f t="shared" si="78"/>
        <v>0</v>
      </c>
      <c r="N258" s="254">
        <f t="shared" si="69"/>
        <v>0</v>
      </c>
      <c r="O258" s="253">
        <f t="shared" si="69"/>
        <v>0</v>
      </c>
      <c r="U258" s="16"/>
      <c r="V258" s="16"/>
      <c r="W258" s="16"/>
      <c r="X258" s="16"/>
      <c r="Y258" s="236">
        <f t="shared" si="77"/>
        <v>0</v>
      </c>
      <c r="Z258" s="16"/>
      <c r="AA258" s="16"/>
      <c r="AB258" s="16"/>
      <c r="AC258" s="16"/>
      <c r="AD258" s="16"/>
      <c r="AE258" s="16"/>
      <c r="AF258" s="16"/>
      <c r="AG258" s="16"/>
      <c r="AH258" s="16"/>
      <c r="AI258" s="16"/>
      <c r="AJ258" s="16"/>
      <c r="AK258" s="16"/>
      <c r="AL258" s="16"/>
      <c r="AM258" s="16"/>
      <c r="AN258" s="16"/>
      <c r="AO258" s="16"/>
      <c r="AP258" s="16"/>
      <c r="AQ258" s="16"/>
    </row>
    <row r="259" spans="1:43" s="4" customFormat="1" ht="32.25" hidden="1" customHeight="1">
      <c r="A259" s="276">
        <f t="shared" si="75"/>
        <v>212</v>
      </c>
      <c r="B259" s="245">
        <v>431000</v>
      </c>
      <c r="C259" s="277" t="s">
        <v>137</v>
      </c>
      <c r="D259" s="254">
        <f t="shared" ref="D259:M259" si="79">SUM(D260:D262)</f>
        <v>0</v>
      </c>
      <c r="E259" s="253">
        <f t="shared" si="79"/>
        <v>0</v>
      </c>
      <c r="F259" s="254">
        <f t="shared" si="79"/>
        <v>0</v>
      </c>
      <c r="G259" s="253">
        <f t="shared" si="79"/>
        <v>0</v>
      </c>
      <c r="H259" s="252">
        <f t="shared" si="79"/>
        <v>0</v>
      </c>
      <c r="I259" s="253">
        <f t="shared" si="79"/>
        <v>0</v>
      </c>
      <c r="J259" s="254">
        <f t="shared" si="79"/>
        <v>0</v>
      </c>
      <c r="K259" s="253">
        <f t="shared" si="79"/>
        <v>0</v>
      </c>
      <c r="L259" s="254">
        <f t="shared" si="79"/>
        <v>0</v>
      </c>
      <c r="M259" s="253">
        <f t="shared" si="79"/>
        <v>0</v>
      </c>
      <c r="N259" s="254">
        <f t="shared" si="69"/>
        <v>0</v>
      </c>
      <c r="O259" s="253">
        <f t="shared" si="69"/>
        <v>0</v>
      </c>
      <c r="U259" s="16"/>
      <c r="V259" s="16"/>
      <c r="W259" s="16"/>
      <c r="X259" s="16"/>
      <c r="Y259" s="236">
        <f t="shared" si="77"/>
        <v>0</v>
      </c>
      <c r="Z259" s="16"/>
      <c r="AA259" s="16"/>
      <c r="AB259" s="16"/>
      <c r="AC259" s="16"/>
      <c r="AD259" s="16"/>
      <c r="AE259" s="16"/>
      <c r="AF259" s="16"/>
      <c r="AG259" s="16"/>
      <c r="AH259" s="16"/>
      <c r="AI259" s="16"/>
      <c r="AJ259" s="16"/>
      <c r="AK259" s="16"/>
      <c r="AL259" s="16"/>
      <c r="AM259" s="16"/>
      <c r="AN259" s="16"/>
      <c r="AO259" s="16"/>
      <c r="AP259" s="16"/>
      <c r="AQ259" s="16"/>
    </row>
    <row r="260" spans="1:43" s="4" customFormat="1" ht="32.25" hidden="1" customHeight="1">
      <c r="A260" s="278">
        <f t="shared" si="75"/>
        <v>213</v>
      </c>
      <c r="B260" s="246">
        <v>431100</v>
      </c>
      <c r="C260" s="279" t="s">
        <v>551</v>
      </c>
      <c r="D260" s="257"/>
      <c r="E260" s="256"/>
      <c r="F260" s="257"/>
      <c r="G260" s="256"/>
      <c r="H260" s="268"/>
      <c r="I260" s="269"/>
      <c r="J260" s="257"/>
      <c r="K260" s="256"/>
      <c r="L260" s="257"/>
      <c r="M260" s="256"/>
      <c r="N260" s="331">
        <f t="shared" si="69"/>
        <v>0</v>
      </c>
      <c r="O260" s="320">
        <f t="shared" si="69"/>
        <v>0</v>
      </c>
      <c r="U260" s="16"/>
      <c r="V260" s="16"/>
      <c r="W260" s="16"/>
      <c r="X260" s="16"/>
      <c r="Y260" s="236">
        <f t="shared" si="77"/>
        <v>0</v>
      </c>
      <c r="Z260" s="16"/>
      <c r="AA260" s="16"/>
      <c r="AB260" s="16"/>
      <c r="AC260" s="16"/>
      <c r="AD260" s="16"/>
      <c r="AE260" s="16"/>
      <c r="AF260" s="16"/>
      <c r="AG260" s="16"/>
      <c r="AH260" s="16"/>
      <c r="AI260" s="16"/>
      <c r="AJ260" s="16"/>
      <c r="AK260" s="16"/>
      <c r="AL260" s="16"/>
      <c r="AM260" s="16"/>
      <c r="AN260" s="16"/>
      <c r="AO260" s="16"/>
      <c r="AP260" s="16"/>
      <c r="AQ260" s="16"/>
    </row>
    <row r="261" spans="1:43" s="4" customFormat="1" ht="32.25" hidden="1" customHeight="1">
      <c r="A261" s="278">
        <f t="shared" si="75"/>
        <v>214</v>
      </c>
      <c r="B261" s="246">
        <v>431200</v>
      </c>
      <c r="C261" s="279" t="s">
        <v>652</v>
      </c>
      <c r="D261" s="257"/>
      <c r="E261" s="256"/>
      <c r="F261" s="257"/>
      <c r="G261" s="256"/>
      <c r="H261" s="268"/>
      <c r="I261" s="269"/>
      <c r="J261" s="257"/>
      <c r="K261" s="256"/>
      <c r="L261" s="257"/>
      <c r="M261" s="256"/>
      <c r="N261" s="331">
        <f t="shared" si="69"/>
        <v>0</v>
      </c>
      <c r="O261" s="320">
        <f t="shared" si="69"/>
        <v>0</v>
      </c>
      <c r="U261" s="16"/>
      <c r="V261" s="16"/>
      <c r="W261" s="16"/>
      <c r="X261" s="16"/>
      <c r="Y261" s="236">
        <f t="shared" si="77"/>
        <v>0</v>
      </c>
      <c r="Z261" s="16"/>
      <c r="AA261" s="16"/>
      <c r="AB261" s="16"/>
      <c r="AC261" s="16"/>
      <c r="AD261" s="16"/>
      <c r="AE261" s="16"/>
      <c r="AF261" s="16"/>
      <c r="AG261" s="16"/>
      <c r="AH261" s="16"/>
      <c r="AI261" s="16"/>
      <c r="AJ261" s="16"/>
      <c r="AK261" s="16"/>
      <c r="AL261" s="16"/>
      <c r="AM261" s="16"/>
      <c r="AN261" s="16"/>
      <c r="AO261" s="16"/>
      <c r="AP261" s="16"/>
      <c r="AQ261" s="16"/>
    </row>
    <row r="262" spans="1:43" s="4" customFormat="1" ht="32.25" hidden="1" customHeight="1">
      <c r="A262" s="278">
        <f t="shared" si="75"/>
        <v>215</v>
      </c>
      <c r="B262" s="246">
        <v>431300</v>
      </c>
      <c r="C262" s="279" t="s">
        <v>653</v>
      </c>
      <c r="D262" s="257"/>
      <c r="E262" s="256"/>
      <c r="F262" s="257"/>
      <c r="G262" s="256"/>
      <c r="H262" s="268"/>
      <c r="I262" s="269"/>
      <c r="J262" s="257"/>
      <c r="K262" s="256"/>
      <c r="L262" s="257"/>
      <c r="M262" s="256"/>
      <c r="N262" s="331">
        <f t="shared" si="69"/>
        <v>0</v>
      </c>
      <c r="O262" s="320">
        <f t="shared" si="69"/>
        <v>0</v>
      </c>
      <c r="U262" s="16"/>
      <c r="V262" s="16"/>
      <c r="W262" s="16"/>
      <c r="X262" s="16"/>
      <c r="Y262" s="236">
        <f t="shared" si="77"/>
        <v>0</v>
      </c>
      <c r="Z262" s="16"/>
      <c r="AA262" s="16"/>
      <c r="AB262" s="16"/>
      <c r="AC262" s="16"/>
      <c r="AD262" s="16"/>
      <c r="AE262" s="16"/>
      <c r="AF262" s="16"/>
      <c r="AG262" s="16"/>
      <c r="AH262" s="16"/>
      <c r="AI262" s="16"/>
      <c r="AJ262" s="16"/>
      <c r="AK262" s="16"/>
      <c r="AL262" s="16"/>
      <c r="AM262" s="16"/>
      <c r="AN262" s="16"/>
      <c r="AO262" s="16"/>
      <c r="AP262" s="16"/>
      <c r="AQ262" s="16"/>
    </row>
    <row r="263" spans="1:43" s="4" customFormat="1" ht="32.25" hidden="1" customHeight="1">
      <c r="A263" s="276">
        <f t="shared" si="75"/>
        <v>216</v>
      </c>
      <c r="B263" s="245">
        <v>432000</v>
      </c>
      <c r="C263" s="277" t="s">
        <v>138</v>
      </c>
      <c r="D263" s="254">
        <f t="shared" ref="D263:M263" si="80">D264</f>
        <v>0</v>
      </c>
      <c r="E263" s="253">
        <f t="shared" si="80"/>
        <v>0</v>
      </c>
      <c r="F263" s="254">
        <f t="shared" si="80"/>
        <v>0</v>
      </c>
      <c r="G263" s="253">
        <f t="shared" si="80"/>
        <v>0</v>
      </c>
      <c r="H263" s="252">
        <f t="shared" si="80"/>
        <v>0</v>
      </c>
      <c r="I263" s="253">
        <f t="shared" si="80"/>
        <v>0</v>
      </c>
      <c r="J263" s="254">
        <f t="shared" si="80"/>
        <v>0</v>
      </c>
      <c r="K263" s="253">
        <f t="shared" si="80"/>
        <v>0</v>
      </c>
      <c r="L263" s="254">
        <f t="shared" si="80"/>
        <v>0</v>
      </c>
      <c r="M263" s="253">
        <f t="shared" si="80"/>
        <v>0</v>
      </c>
      <c r="N263" s="254">
        <f t="shared" si="69"/>
        <v>0</v>
      </c>
      <c r="O263" s="253">
        <f t="shared" si="69"/>
        <v>0</v>
      </c>
      <c r="U263" s="16"/>
      <c r="V263" s="16"/>
      <c r="W263" s="16"/>
      <c r="X263" s="16"/>
      <c r="Y263" s="236">
        <f t="shared" si="77"/>
        <v>0</v>
      </c>
      <c r="Z263" s="16"/>
      <c r="AA263" s="16"/>
      <c r="AB263" s="16"/>
      <c r="AC263" s="16"/>
      <c r="AD263" s="16"/>
      <c r="AE263" s="16"/>
      <c r="AF263" s="16"/>
      <c r="AG263" s="16"/>
      <c r="AH263" s="16"/>
      <c r="AI263" s="16"/>
      <c r="AJ263" s="16"/>
      <c r="AK263" s="16"/>
      <c r="AL263" s="16"/>
      <c r="AM263" s="16"/>
      <c r="AN263" s="16"/>
      <c r="AO263" s="16"/>
      <c r="AP263" s="16"/>
      <c r="AQ263" s="16"/>
    </row>
    <row r="264" spans="1:43" s="4" customFormat="1" ht="32.25" hidden="1" customHeight="1">
      <c r="A264" s="278">
        <f t="shared" si="75"/>
        <v>217</v>
      </c>
      <c r="B264" s="246">
        <v>432100</v>
      </c>
      <c r="C264" s="279" t="s">
        <v>552</v>
      </c>
      <c r="D264" s="257"/>
      <c r="E264" s="256"/>
      <c r="F264" s="257"/>
      <c r="G264" s="256"/>
      <c r="H264" s="268"/>
      <c r="I264" s="269"/>
      <c r="J264" s="257"/>
      <c r="K264" s="256"/>
      <c r="L264" s="257"/>
      <c r="M264" s="256"/>
      <c r="N264" s="331">
        <f t="shared" si="69"/>
        <v>0</v>
      </c>
      <c r="O264" s="320">
        <f t="shared" si="69"/>
        <v>0</v>
      </c>
      <c r="U264" s="16"/>
      <c r="V264" s="16"/>
      <c r="W264" s="16"/>
      <c r="X264" s="16"/>
      <c r="Y264" s="236">
        <f t="shared" si="77"/>
        <v>0</v>
      </c>
      <c r="Z264" s="16"/>
      <c r="AA264" s="16"/>
      <c r="AB264" s="16"/>
      <c r="AC264" s="16"/>
      <c r="AD264" s="16"/>
      <c r="AE264" s="16"/>
      <c r="AF264" s="16"/>
      <c r="AG264" s="16"/>
      <c r="AH264" s="16"/>
      <c r="AI264" s="16"/>
      <c r="AJ264" s="16"/>
      <c r="AK264" s="16"/>
      <c r="AL264" s="16"/>
      <c r="AM264" s="16"/>
      <c r="AN264" s="16"/>
      <c r="AO264" s="16"/>
      <c r="AP264" s="16"/>
      <c r="AQ264" s="16"/>
    </row>
    <row r="265" spans="1:43" s="4" customFormat="1" ht="32.25" hidden="1" customHeight="1">
      <c r="A265" s="276">
        <f t="shared" si="75"/>
        <v>218</v>
      </c>
      <c r="B265" s="245">
        <v>433000</v>
      </c>
      <c r="C265" s="277" t="s">
        <v>139</v>
      </c>
      <c r="D265" s="254">
        <f t="shared" ref="D265:M265" si="81">D266</f>
        <v>0</v>
      </c>
      <c r="E265" s="253">
        <f t="shared" si="81"/>
        <v>0</v>
      </c>
      <c r="F265" s="254">
        <f t="shared" si="81"/>
        <v>0</v>
      </c>
      <c r="G265" s="253">
        <f t="shared" si="81"/>
        <v>0</v>
      </c>
      <c r="H265" s="252">
        <f t="shared" si="81"/>
        <v>0</v>
      </c>
      <c r="I265" s="253">
        <f t="shared" si="81"/>
        <v>0</v>
      </c>
      <c r="J265" s="254">
        <f t="shared" si="81"/>
        <v>0</v>
      </c>
      <c r="K265" s="253">
        <f t="shared" si="81"/>
        <v>0</v>
      </c>
      <c r="L265" s="254">
        <f t="shared" si="81"/>
        <v>0</v>
      </c>
      <c r="M265" s="253">
        <f t="shared" si="81"/>
        <v>0</v>
      </c>
      <c r="N265" s="254">
        <f t="shared" si="69"/>
        <v>0</v>
      </c>
      <c r="O265" s="253">
        <f t="shared" si="69"/>
        <v>0</v>
      </c>
      <c r="U265" s="16"/>
      <c r="V265" s="16"/>
      <c r="W265" s="16"/>
      <c r="X265" s="16"/>
      <c r="Y265" s="236">
        <f t="shared" si="77"/>
        <v>0</v>
      </c>
      <c r="Z265" s="16"/>
      <c r="AA265" s="16"/>
      <c r="AB265" s="16"/>
      <c r="AC265" s="16"/>
      <c r="AD265" s="16"/>
      <c r="AE265" s="16"/>
      <c r="AF265" s="16"/>
      <c r="AG265" s="16"/>
      <c r="AH265" s="16"/>
      <c r="AI265" s="16"/>
      <c r="AJ265" s="16"/>
      <c r="AK265" s="16"/>
      <c r="AL265" s="16"/>
      <c r="AM265" s="16"/>
      <c r="AN265" s="16"/>
      <c r="AO265" s="16"/>
      <c r="AP265" s="16"/>
      <c r="AQ265" s="16"/>
    </row>
    <row r="266" spans="1:43" s="4" customFormat="1" ht="32.25" hidden="1" customHeight="1">
      <c r="A266" s="278">
        <f t="shared" si="75"/>
        <v>219</v>
      </c>
      <c r="B266" s="246">
        <v>433100</v>
      </c>
      <c r="C266" s="279" t="s">
        <v>1465</v>
      </c>
      <c r="D266" s="257"/>
      <c r="E266" s="256"/>
      <c r="F266" s="257"/>
      <c r="G266" s="256"/>
      <c r="H266" s="268"/>
      <c r="I266" s="269"/>
      <c r="J266" s="257"/>
      <c r="K266" s="256"/>
      <c r="L266" s="257"/>
      <c r="M266" s="256"/>
      <c r="N266" s="331">
        <f t="shared" si="69"/>
        <v>0</v>
      </c>
      <c r="O266" s="320">
        <f t="shared" si="69"/>
        <v>0</v>
      </c>
      <c r="U266" s="16"/>
      <c r="V266" s="16"/>
      <c r="W266" s="16"/>
      <c r="X266" s="16"/>
      <c r="Y266" s="236">
        <f t="shared" si="77"/>
        <v>0</v>
      </c>
      <c r="Z266" s="16"/>
      <c r="AA266" s="16"/>
      <c r="AB266" s="16"/>
      <c r="AC266" s="16"/>
      <c r="AD266" s="16"/>
      <c r="AE266" s="16"/>
      <c r="AF266" s="16"/>
      <c r="AG266" s="16"/>
      <c r="AH266" s="16"/>
      <c r="AI266" s="16"/>
      <c r="AJ266" s="16"/>
      <c r="AK266" s="16"/>
      <c r="AL266" s="16"/>
      <c r="AM266" s="16"/>
      <c r="AN266" s="16"/>
      <c r="AO266" s="16"/>
      <c r="AP266" s="16"/>
      <c r="AQ266" s="16"/>
    </row>
    <row r="267" spans="1:43" s="4" customFormat="1" ht="32.25" hidden="1" customHeight="1">
      <c r="A267" s="276">
        <f t="shared" si="75"/>
        <v>220</v>
      </c>
      <c r="B267" s="245">
        <v>434000</v>
      </c>
      <c r="C267" s="277" t="s">
        <v>140</v>
      </c>
      <c r="D267" s="254">
        <f t="shared" ref="D267:M267" si="82">SUM(D268:D270)</f>
        <v>0</v>
      </c>
      <c r="E267" s="253">
        <f t="shared" si="82"/>
        <v>0</v>
      </c>
      <c r="F267" s="254">
        <f t="shared" si="82"/>
        <v>0</v>
      </c>
      <c r="G267" s="253">
        <f t="shared" si="82"/>
        <v>0</v>
      </c>
      <c r="H267" s="252">
        <f t="shared" si="82"/>
        <v>0</v>
      </c>
      <c r="I267" s="253">
        <f t="shared" si="82"/>
        <v>0</v>
      </c>
      <c r="J267" s="254">
        <f t="shared" si="82"/>
        <v>0</v>
      </c>
      <c r="K267" s="253">
        <f t="shared" si="82"/>
        <v>0</v>
      </c>
      <c r="L267" s="254">
        <f t="shared" si="82"/>
        <v>0</v>
      </c>
      <c r="M267" s="253">
        <f t="shared" si="82"/>
        <v>0</v>
      </c>
      <c r="N267" s="254">
        <f t="shared" si="69"/>
        <v>0</v>
      </c>
      <c r="O267" s="253">
        <f t="shared" si="69"/>
        <v>0</v>
      </c>
      <c r="U267" s="16"/>
      <c r="V267" s="16"/>
      <c r="W267" s="16"/>
      <c r="X267" s="16"/>
      <c r="Y267" s="236">
        <f t="shared" si="77"/>
        <v>0</v>
      </c>
      <c r="Z267" s="16"/>
      <c r="AA267" s="16"/>
      <c r="AB267" s="16"/>
      <c r="AC267" s="16"/>
      <c r="AD267" s="16"/>
      <c r="AE267" s="16"/>
      <c r="AF267" s="16"/>
      <c r="AG267" s="16"/>
      <c r="AH267" s="16"/>
      <c r="AI267" s="16"/>
      <c r="AJ267" s="16"/>
      <c r="AK267" s="16"/>
      <c r="AL267" s="16"/>
      <c r="AM267" s="16"/>
      <c r="AN267" s="16"/>
      <c r="AO267" s="16"/>
      <c r="AP267" s="16"/>
      <c r="AQ267" s="16"/>
    </row>
    <row r="268" spans="1:43" s="4" customFormat="1" ht="32.25" hidden="1" customHeight="1">
      <c r="A268" s="278">
        <f t="shared" si="75"/>
        <v>221</v>
      </c>
      <c r="B268" s="246">
        <v>434100</v>
      </c>
      <c r="C268" s="279" t="s">
        <v>654</v>
      </c>
      <c r="D268" s="257"/>
      <c r="E268" s="256"/>
      <c r="F268" s="257"/>
      <c r="G268" s="256"/>
      <c r="H268" s="268"/>
      <c r="I268" s="269"/>
      <c r="J268" s="257"/>
      <c r="K268" s="256"/>
      <c r="L268" s="257"/>
      <c r="M268" s="256"/>
      <c r="N268" s="331">
        <f t="shared" si="69"/>
        <v>0</v>
      </c>
      <c r="O268" s="320">
        <f t="shared" si="69"/>
        <v>0</v>
      </c>
      <c r="U268" s="16"/>
      <c r="V268" s="16"/>
      <c r="W268" s="16"/>
      <c r="X268" s="16"/>
      <c r="Y268" s="236">
        <f t="shared" si="77"/>
        <v>0</v>
      </c>
      <c r="Z268" s="16"/>
      <c r="AA268" s="16"/>
      <c r="AB268" s="16"/>
      <c r="AC268" s="16"/>
      <c r="AD268" s="16"/>
      <c r="AE268" s="16"/>
      <c r="AF268" s="16"/>
      <c r="AG268" s="16"/>
      <c r="AH268" s="16"/>
      <c r="AI268" s="16"/>
      <c r="AJ268" s="16"/>
      <c r="AK268" s="16"/>
      <c r="AL268" s="16"/>
      <c r="AM268" s="16"/>
      <c r="AN268" s="16"/>
      <c r="AO268" s="16"/>
      <c r="AP268" s="16"/>
      <c r="AQ268" s="16"/>
    </row>
    <row r="269" spans="1:43" s="4" customFormat="1" ht="32.25" hidden="1" customHeight="1">
      <c r="A269" s="278">
        <f t="shared" si="75"/>
        <v>222</v>
      </c>
      <c r="B269" s="246">
        <v>434200</v>
      </c>
      <c r="C269" s="279" t="s">
        <v>655</v>
      </c>
      <c r="D269" s="257"/>
      <c r="E269" s="256"/>
      <c r="F269" s="257"/>
      <c r="G269" s="256"/>
      <c r="H269" s="268"/>
      <c r="I269" s="269"/>
      <c r="J269" s="257"/>
      <c r="K269" s="256"/>
      <c r="L269" s="257"/>
      <c r="M269" s="256"/>
      <c r="N269" s="331">
        <f t="shared" si="69"/>
        <v>0</v>
      </c>
      <c r="O269" s="320">
        <f t="shared" si="69"/>
        <v>0</v>
      </c>
      <c r="U269" s="16"/>
      <c r="V269" s="16"/>
      <c r="W269" s="16"/>
      <c r="X269" s="16"/>
      <c r="Y269" s="236">
        <f t="shared" si="77"/>
        <v>0</v>
      </c>
      <c r="Z269" s="16"/>
      <c r="AA269" s="16"/>
      <c r="AB269" s="16"/>
      <c r="AC269" s="16"/>
      <c r="AD269" s="16"/>
      <c r="AE269" s="16"/>
      <c r="AF269" s="16"/>
      <c r="AG269" s="16"/>
      <c r="AH269" s="16"/>
      <c r="AI269" s="16"/>
      <c r="AJ269" s="16"/>
      <c r="AK269" s="16"/>
      <c r="AL269" s="16"/>
      <c r="AM269" s="16"/>
      <c r="AN269" s="16"/>
      <c r="AO269" s="16"/>
      <c r="AP269" s="16"/>
      <c r="AQ269" s="16"/>
    </row>
    <row r="270" spans="1:43" s="4" customFormat="1" ht="32.25" hidden="1" customHeight="1">
      <c r="A270" s="278">
        <f t="shared" si="75"/>
        <v>223</v>
      </c>
      <c r="B270" s="246">
        <v>434300</v>
      </c>
      <c r="C270" s="279" t="s">
        <v>656</v>
      </c>
      <c r="D270" s="257"/>
      <c r="E270" s="256"/>
      <c r="F270" s="257"/>
      <c r="G270" s="256"/>
      <c r="H270" s="268"/>
      <c r="I270" s="269"/>
      <c r="J270" s="257"/>
      <c r="K270" s="256"/>
      <c r="L270" s="257"/>
      <c r="M270" s="256"/>
      <c r="N270" s="331">
        <f t="shared" si="69"/>
        <v>0</v>
      </c>
      <c r="O270" s="320">
        <f t="shared" si="69"/>
        <v>0</v>
      </c>
      <c r="U270" s="16"/>
      <c r="V270" s="16"/>
      <c r="W270" s="16"/>
      <c r="X270" s="16"/>
      <c r="Y270" s="236">
        <f t="shared" si="77"/>
        <v>0</v>
      </c>
      <c r="Z270" s="16"/>
      <c r="AA270" s="16"/>
      <c r="AB270" s="16"/>
      <c r="AC270" s="16"/>
      <c r="AD270" s="16"/>
      <c r="AE270" s="16"/>
      <c r="AF270" s="16"/>
      <c r="AG270" s="16"/>
      <c r="AH270" s="16"/>
      <c r="AI270" s="16"/>
      <c r="AJ270" s="16"/>
      <c r="AK270" s="16"/>
      <c r="AL270" s="16"/>
      <c r="AM270" s="16"/>
      <c r="AN270" s="16"/>
      <c r="AO270" s="16"/>
      <c r="AP270" s="16"/>
      <c r="AQ270" s="16"/>
    </row>
    <row r="271" spans="1:43" s="4" customFormat="1" ht="32.25" hidden="1" customHeight="1">
      <c r="A271" s="276">
        <f t="shared" si="75"/>
        <v>224</v>
      </c>
      <c r="B271" s="245">
        <v>435000</v>
      </c>
      <c r="C271" s="277" t="s">
        <v>141</v>
      </c>
      <c r="D271" s="254">
        <f t="shared" ref="D271:M271" si="83">D272</f>
        <v>0</v>
      </c>
      <c r="E271" s="253">
        <f t="shared" si="83"/>
        <v>0</v>
      </c>
      <c r="F271" s="254">
        <f t="shared" si="83"/>
        <v>0</v>
      </c>
      <c r="G271" s="253">
        <f t="shared" si="83"/>
        <v>0</v>
      </c>
      <c r="H271" s="252">
        <f t="shared" si="83"/>
        <v>0</v>
      </c>
      <c r="I271" s="253">
        <f t="shared" si="83"/>
        <v>0</v>
      </c>
      <c r="J271" s="254">
        <f t="shared" si="83"/>
        <v>0</v>
      </c>
      <c r="K271" s="253">
        <f t="shared" si="83"/>
        <v>0</v>
      </c>
      <c r="L271" s="254">
        <f t="shared" si="83"/>
        <v>0</v>
      </c>
      <c r="M271" s="253">
        <f t="shared" si="83"/>
        <v>0</v>
      </c>
      <c r="N271" s="254">
        <f t="shared" si="69"/>
        <v>0</v>
      </c>
      <c r="O271" s="253">
        <f t="shared" si="69"/>
        <v>0</v>
      </c>
      <c r="U271" s="16"/>
      <c r="V271" s="16"/>
      <c r="W271" s="16"/>
      <c r="X271" s="16"/>
      <c r="Y271" s="236">
        <f t="shared" si="77"/>
        <v>0</v>
      </c>
      <c r="Z271" s="16"/>
      <c r="AA271" s="16"/>
      <c r="AB271" s="16"/>
      <c r="AC271" s="16"/>
      <c r="AD271" s="16"/>
      <c r="AE271" s="16"/>
      <c r="AF271" s="16"/>
      <c r="AG271" s="16"/>
      <c r="AH271" s="16"/>
      <c r="AI271" s="16"/>
      <c r="AJ271" s="16"/>
      <c r="AK271" s="16"/>
      <c r="AL271" s="16"/>
      <c r="AM271" s="16"/>
      <c r="AN271" s="16"/>
      <c r="AO271" s="16"/>
      <c r="AP271" s="16"/>
      <c r="AQ271" s="16"/>
    </row>
    <row r="272" spans="1:43" s="4" customFormat="1" ht="32.25" hidden="1" customHeight="1">
      <c r="A272" s="278">
        <f t="shared" si="75"/>
        <v>225</v>
      </c>
      <c r="B272" s="246">
        <v>435100</v>
      </c>
      <c r="C272" s="279" t="s">
        <v>1304</v>
      </c>
      <c r="D272" s="257"/>
      <c r="E272" s="256"/>
      <c r="F272" s="257"/>
      <c r="G272" s="256"/>
      <c r="H272" s="268"/>
      <c r="I272" s="269"/>
      <c r="J272" s="257"/>
      <c r="K272" s="256"/>
      <c r="L272" s="257"/>
      <c r="M272" s="256"/>
      <c r="N272" s="331">
        <f t="shared" si="69"/>
        <v>0</v>
      </c>
      <c r="O272" s="320">
        <f t="shared" si="69"/>
        <v>0</v>
      </c>
      <c r="U272" s="16"/>
      <c r="V272" s="16"/>
      <c r="W272" s="16"/>
      <c r="X272" s="16"/>
      <c r="Y272" s="236">
        <f t="shared" si="77"/>
        <v>0</v>
      </c>
      <c r="Z272" s="16"/>
      <c r="AA272" s="16"/>
      <c r="AB272" s="16"/>
      <c r="AC272" s="16"/>
      <c r="AD272" s="16"/>
      <c r="AE272" s="16"/>
      <c r="AF272" s="16"/>
      <c r="AG272" s="16"/>
      <c r="AH272" s="16"/>
      <c r="AI272" s="16"/>
      <c r="AJ272" s="16"/>
      <c r="AK272" s="16"/>
      <c r="AL272" s="16"/>
      <c r="AM272" s="16"/>
      <c r="AN272" s="16"/>
      <c r="AO272" s="16"/>
      <c r="AP272" s="16"/>
      <c r="AQ272" s="16"/>
    </row>
    <row r="273" spans="1:43" s="4" customFormat="1" ht="38.25" hidden="1">
      <c r="A273" s="276">
        <f t="shared" si="75"/>
        <v>226</v>
      </c>
      <c r="B273" s="245">
        <v>440000</v>
      </c>
      <c r="C273" s="277" t="s">
        <v>142</v>
      </c>
      <c r="D273" s="254">
        <f t="shared" ref="D273:M273" si="84">D274+D284+D291+D293</f>
        <v>0</v>
      </c>
      <c r="E273" s="253">
        <f t="shared" si="84"/>
        <v>0</v>
      </c>
      <c r="F273" s="254">
        <f t="shared" si="84"/>
        <v>0</v>
      </c>
      <c r="G273" s="253">
        <f t="shared" si="84"/>
        <v>0</v>
      </c>
      <c r="H273" s="252">
        <f t="shared" si="84"/>
        <v>0</v>
      </c>
      <c r="I273" s="253">
        <f t="shared" si="84"/>
        <v>0</v>
      </c>
      <c r="J273" s="254">
        <f t="shared" si="84"/>
        <v>0</v>
      </c>
      <c r="K273" s="253">
        <f t="shared" si="84"/>
        <v>0</v>
      </c>
      <c r="L273" s="254">
        <f t="shared" si="84"/>
        <v>0</v>
      </c>
      <c r="M273" s="253">
        <f t="shared" si="84"/>
        <v>0</v>
      </c>
      <c r="N273" s="254">
        <f t="shared" si="69"/>
        <v>0</v>
      </c>
      <c r="O273" s="253">
        <f t="shared" si="69"/>
        <v>0</v>
      </c>
      <c r="U273" s="16"/>
      <c r="V273" s="16"/>
      <c r="W273" s="16"/>
      <c r="X273" s="16"/>
      <c r="Y273" s="236">
        <f t="shared" si="77"/>
        <v>0</v>
      </c>
      <c r="Z273" s="16"/>
      <c r="AA273" s="16"/>
      <c r="AB273" s="16"/>
      <c r="AC273" s="16"/>
      <c r="AD273" s="16"/>
      <c r="AE273" s="16"/>
      <c r="AF273" s="16"/>
      <c r="AG273" s="16"/>
      <c r="AH273" s="16"/>
      <c r="AI273" s="16"/>
      <c r="AJ273" s="16"/>
      <c r="AK273" s="16"/>
      <c r="AL273" s="16"/>
      <c r="AM273" s="16"/>
      <c r="AN273" s="16"/>
      <c r="AO273" s="16"/>
      <c r="AP273" s="16"/>
      <c r="AQ273" s="16"/>
    </row>
    <row r="274" spans="1:43" s="4" customFormat="1" ht="32.25" hidden="1" customHeight="1">
      <c r="A274" s="276">
        <f t="shared" si="75"/>
        <v>227</v>
      </c>
      <c r="B274" s="245">
        <v>441000</v>
      </c>
      <c r="C274" s="277" t="s">
        <v>143</v>
      </c>
      <c r="D274" s="254">
        <f>SUM(D275:D283)</f>
        <v>0</v>
      </c>
      <c r="E274" s="253">
        <f t="shared" ref="E274:M274" si="85">SUM(E275:E283)</f>
        <v>0</v>
      </c>
      <c r="F274" s="254">
        <f t="shared" si="85"/>
        <v>0</v>
      </c>
      <c r="G274" s="253">
        <f t="shared" si="85"/>
        <v>0</v>
      </c>
      <c r="H274" s="252">
        <f t="shared" si="85"/>
        <v>0</v>
      </c>
      <c r="I274" s="253">
        <f t="shared" si="85"/>
        <v>0</v>
      </c>
      <c r="J274" s="254">
        <f t="shared" si="85"/>
        <v>0</v>
      </c>
      <c r="K274" s="253">
        <f t="shared" si="85"/>
        <v>0</v>
      </c>
      <c r="L274" s="254">
        <f t="shared" si="85"/>
        <v>0</v>
      </c>
      <c r="M274" s="253">
        <f t="shared" si="85"/>
        <v>0</v>
      </c>
      <c r="N274" s="254">
        <f t="shared" si="69"/>
        <v>0</v>
      </c>
      <c r="O274" s="253">
        <f t="shared" si="69"/>
        <v>0</v>
      </c>
      <c r="U274" s="16"/>
      <c r="V274" s="16"/>
      <c r="W274" s="16"/>
      <c r="X274" s="16"/>
      <c r="Y274" s="236">
        <f t="shared" si="77"/>
        <v>0</v>
      </c>
      <c r="Z274" s="16"/>
      <c r="AA274" s="16"/>
      <c r="AB274" s="16"/>
      <c r="AC274" s="16"/>
      <c r="AD274" s="16"/>
      <c r="AE274" s="16"/>
      <c r="AF274" s="16"/>
      <c r="AG274" s="16"/>
      <c r="AH274" s="16"/>
      <c r="AI274" s="16"/>
      <c r="AJ274" s="16"/>
      <c r="AK274" s="16"/>
      <c r="AL274" s="16"/>
      <c r="AM274" s="16"/>
      <c r="AN274" s="16"/>
      <c r="AO274" s="16"/>
      <c r="AP274" s="16"/>
      <c r="AQ274" s="16"/>
    </row>
    <row r="275" spans="1:43" s="4" customFormat="1" ht="32.25" hidden="1" customHeight="1">
      <c r="A275" s="278">
        <f t="shared" si="75"/>
        <v>228</v>
      </c>
      <c r="B275" s="246">
        <v>441100</v>
      </c>
      <c r="C275" s="279" t="s">
        <v>657</v>
      </c>
      <c r="D275" s="257"/>
      <c r="E275" s="256"/>
      <c r="F275" s="257"/>
      <c r="G275" s="256"/>
      <c r="H275" s="268"/>
      <c r="I275" s="269"/>
      <c r="J275" s="257"/>
      <c r="K275" s="256"/>
      <c r="L275" s="257"/>
      <c r="M275" s="256"/>
      <c r="N275" s="331">
        <f t="shared" ref="N275:O338" si="86">SUM(H275,J275,L275)</f>
        <v>0</v>
      </c>
      <c r="O275" s="320">
        <f t="shared" si="86"/>
        <v>0</v>
      </c>
      <c r="U275" s="16"/>
      <c r="V275" s="16"/>
      <c r="W275" s="16"/>
      <c r="X275" s="16"/>
      <c r="Y275" s="236">
        <f t="shared" si="77"/>
        <v>0</v>
      </c>
      <c r="Z275" s="16"/>
      <c r="AA275" s="16"/>
      <c r="AB275" s="16"/>
      <c r="AC275" s="16"/>
      <c r="AD275" s="16"/>
      <c r="AE275" s="16"/>
      <c r="AF275" s="16"/>
      <c r="AG275" s="16"/>
      <c r="AH275" s="16"/>
      <c r="AI275" s="16"/>
      <c r="AJ275" s="16"/>
      <c r="AK275" s="16"/>
      <c r="AL275" s="16"/>
      <c r="AM275" s="16"/>
      <c r="AN275" s="16"/>
      <c r="AO275" s="16"/>
      <c r="AP275" s="16"/>
      <c r="AQ275" s="16"/>
    </row>
    <row r="276" spans="1:43" s="4" customFormat="1" ht="32.25" hidden="1" customHeight="1">
      <c r="A276" s="278">
        <f t="shared" si="75"/>
        <v>229</v>
      </c>
      <c r="B276" s="246">
        <v>441200</v>
      </c>
      <c r="C276" s="279" t="s">
        <v>658</v>
      </c>
      <c r="D276" s="257"/>
      <c r="E276" s="256"/>
      <c r="F276" s="257"/>
      <c r="G276" s="256"/>
      <c r="H276" s="268"/>
      <c r="I276" s="269"/>
      <c r="J276" s="257"/>
      <c r="K276" s="256"/>
      <c r="L276" s="257"/>
      <c r="M276" s="256"/>
      <c r="N276" s="331">
        <f t="shared" si="86"/>
        <v>0</v>
      </c>
      <c r="O276" s="320">
        <f t="shared" si="86"/>
        <v>0</v>
      </c>
      <c r="U276" s="16"/>
      <c r="V276" s="16"/>
      <c r="W276" s="16"/>
      <c r="X276" s="16"/>
      <c r="Y276" s="236">
        <f t="shared" si="77"/>
        <v>0</v>
      </c>
      <c r="Z276" s="16"/>
      <c r="AA276" s="16"/>
      <c r="AB276" s="16"/>
      <c r="AC276" s="16"/>
      <c r="AD276" s="16"/>
      <c r="AE276" s="16"/>
      <c r="AF276" s="16"/>
      <c r="AG276" s="16"/>
      <c r="AH276" s="16"/>
      <c r="AI276" s="16"/>
      <c r="AJ276" s="16"/>
      <c r="AK276" s="16"/>
      <c r="AL276" s="16"/>
      <c r="AM276" s="16"/>
      <c r="AN276" s="16"/>
      <c r="AO276" s="16"/>
      <c r="AP276" s="16"/>
      <c r="AQ276" s="16"/>
    </row>
    <row r="277" spans="1:43" s="4" customFormat="1" ht="32.25" hidden="1" customHeight="1">
      <c r="A277" s="278">
        <f t="shared" si="75"/>
        <v>230</v>
      </c>
      <c r="B277" s="246">
        <v>441300</v>
      </c>
      <c r="C277" s="279" t="s">
        <v>442</v>
      </c>
      <c r="D277" s="257"/>
      <c r="E277" s="256"/>
      <c r="F277" s="257"/>
      <c r="G277" s="256"/>
      <c r="H277" s="268"/>
      <c r="I277" s="269"/>
      <c r="J277" s="257"/>
      <c r="K277" s="256"/>
      <c r="L277" s="257"/>
      <c r="M277" s="256"/>
      <c r="N277" s="331">
        <f t="shared" si="86"/>
        <v>0</v>
      </c>
      <c r="O277" s="320">
        <f t="shared" si="86"/>
        <v>0</v>
      </c>
      <c r="U277" s="16"/>
      <c r="V277" s="16"/>
      <c r="W277" s="16"/>
      <c r="X277" s="16"/>
      <c r="Y277" s="236">
        <f t="shared" si="77"/>
        <v>0</v>
      </c>
      <c r="Z277" s="16"/>
      <c r="AA277" s="16"/>
      <c r="AB277" s="16"/>
      <c r="AC277" s="16"/>
      <c r="AD277" s="16"/>
      <c r="AE277" s="16"/>
      <c r="AF277" s="16"/>
      <c r="AG277" s="16"/>
      <c r="AH277" s="16"/>
      <c r="AI277" s="16"/>
      <c r="AJ277" s="16"/>
      <c r="AK277" s="16"/>
      <c r="AL277" s="16"/>
      <c r="AM277" s="16"/>
      <c r="AN277" s="16"/>
      <c r="AO277" s="16"/>
      <c r="AP277" s="16"/>
      <c r="AQ277" s="16"/>
    </row>
    <row r="278" spans="1:43" s="4" customFormat="1" ht="32.25" hidden="1" customHeight="1">
      <c r="A278" s="278">
        <f t="shared" si="75"/>
        <v>231</v>
      </c>
      <c r="B278" s="246">
        <v>441400</v>
      </c>
      <c r="C278" s="279" t="s">
        <v>443</v>
      </c>
      <c r="D278" s="257"/>
      <c r="E278" s="256"/>
      <c r="F278" s="257"/>
      <c r="G278" s="256"/>
      <c r="H278" s="268"/>
      <c r="I278" s="269"/>
      <c r="J278" s="257"/>
      <c r="K278" s="256"/>
      <c r="L278" s="257"/>
      <c r="M278" s="256"/>
      <c r="N278" s="331">
        <f t="shared" si="86"/>
        <v>0</v>
      </c>
      <c r="O278" s="320">
        <f t="shared" si="86"/>
        <v>0</v>
      </c>
      <c r="U278" s="16"/>
      <c r="V278" s="16"/>
      <c r="W278" s="16"/>
      <c r="X278" s="16"/>
      <c r="Y278" s="236">
        <f t="shared" si="77"/>
        <v>0</v>
      </c>
      <c r="Z278" s="16"/>
      <c r="AA278" s="16"/>
      <c r="AB278" s="16"/>
      <c r="AC278" s="16"/>
      <c r="AD278" s="16"/>
      <c r="AE278" s="16"/>
      <c r="AF278" s="16"/>
      <c r="AG278" s="16"/>
      <c r="AH278" s="16"/>
      <c r="AI278" s="16"/>
      <c r="AJ278" s="16"/>
      <c r="AK278" s="16"/>
      <c r="AL278" s="16"/>
      <c r="AM278" s="16"/>
      <c r="AN278" s="16"/>
      <c r="AO278" s="16"/>
      <c r="AP278" s="16"/>
      <c r="AQ278" s="16"/>
    </row>
    <row r="279" spans="1:43" s="4" customFormat="1" ht="32.25" hidden="1" customHeight="1">
      <c r="A279" s="278">
        <f t="shared" si="75"/>
        <v>232</v>
      </c>
      <c r="B279" s="246">
        <v>441500</v>
      </c>
      <c r="C279" s="279" t="s">
        <v>444</v>
      </c>
      <c r="D279" s="257"/>
      <c r="E279" s="256"/>
      <c r="F279" s="257"/>
      <c r="G279" s="256"/>
      <c r="H279" s="268"/>
      <c r="I279" s="269"/>
      <c r="J279" s="257"/>
      <c r="K279" s="256"/>
      <c r="L279" s="257"/>
      <c r="M279" s="256"/>
      <c r="N279" s="331">
        <f t="shared" si="86"/>
        <v>0</v>
      </c>
      <c r="O279" s="320">
        <f t="shared" si="86"/>
        <v>0</v>
      </c>
      <c r="U279" s="16"/>
      <c r="V279" s="16"/>
      <c r="W279" s="16"/>
      <c r="X279" s="16"/>
      <c r="Y279" s="236">
        <f t="shared" si="77"/>
        <v>0</v>
      </c>
      <c r="Z279" s="16"/>
      <c r="AA279" s="16"/>
      <c r="AB279" s="16"/>
      <c r="AC279" s="16"/>
      <c r="AD279" s="16"/>
      <c r="AE279" s="16"/>
      <c r="AF279" s="16"/>
      <c r="AG279" s="16"/>
      <c r="AH279" s="16"/>
      <c r="AI279" s="16"/>
      <c r="AJ279" s="16"/>
      <c r="AK279" s="16"/>
      <c r="AL279" s="16"/>
      <c r="AM279" s="16"/>
      <c r="AN279" s="16"/>
      <c r="AO279" s="16"/>
      <c r="AP279" s="16"/>
      <c r="AQ279" s="16"/>
    </row>
    <row r="280" spans="1:43" s="4" customFormat="1" ht="32.25" hidden="1" customHeight="1">
      <c r="A280" s="278">
        <f t="shared" si="75"/>
        <v>233</v>
      </c>
      <c r="B280" s="246">
        <v>441600</v>
      </c>
      <c r="C280" s="279" t="s">
        <v>445</v>
      </c>
      <c r="D280" s="257"/>
      <c r="E280" s="256"/>
      <c r="F280" s="257"/>
      <c r="G280" s="256"/>
      <c r="H280" s="268"/>
      <c r="I280" s="269"/>
      <c r="J280" s="257"/>
      <c r="K280" s="256"/>
      <c r="L280" s="257"/>
      <c r="M280" s="256"/>
      <c r="N280" s="331">
        <f t="shared" si="86"/>
        <v>0</v>
      </c>
      <c r="O280" s="320">
        <f t="shared" si="86"/>
        <v>0</v>
      </c>
      <c r="U280" s="16"/>
      <c r="V280" s="16"/>
      <c r="W280" s="16"/>
      <c r="X280" s="16"/>
      <c r="Y280" s="236">
        <f t="shared" si="77"/>
        <v>0</v>
      </c>
      <c r="Z280" s="16"/>
      <c r="AA280" s="16"/>
      <c r="AB280" s="16"/>
      <c r="AC280" s="16"/>
      <c r="AD280" s="16"/>
      <c r="AE280" s="16"/>
      <c r="AF280" s="16"/>
      <c r="AG280" s="16"/>
      <c r="AH280" s="16"/>
      <c r="AI280" s="16"/>
      <c r="AJ280" s="16"/>
      <c r="AK280" s="16"/>
      <c r="AL280" s="16"/>
      <c r="AM280" s="16"/>
      <c r="AN280" s="16"/>
      <c r="AO280" s="16"/>
      <c r="AP280" s="16"/>
      <c r="AQ280" s="16"/>
    </row>
    <row r="281" spans="1:43" s="4" customFormat="1" ht="32.25" hidden="1" customHeight="1">
      <c r="A281" s="278">
        <f t="shared" si="75"/>
        <v>234</v>
      </c>
      <c r="B281" s="246">
        <v>441700</v>
      </c>
      <c r="C281" s="279" t="s">
        <v>446</v>
      </c>
      <c r="D281" s="257"/>
      <c r="E281" s="256"/>
      <c r="F281" s="257"/>
      <c r="G281" s="256"/>
      <c r="H281" s="268"/>
      <c r="I281" s="269"/>
      <c r="J281" s="257"/>
      <c r="K281" s="256"/>
      <c r="L281" s="257"/>
      <c r="M281" s="256"/>
      <c r="N281" s="331">
        <f t="shared" si="86"/>
        <v>0</v>
      </c>
      <c r="O281" s="320">
        <f t="shared" si="86"/>
        <v>0</v>
      </c>
      <c r="U281" s="16"/>
      <c r="V281" s="16"/>
      <c r="W281" s="16"/>
      <c r="X281" s="16"/>
      <c r="Y281" s="236">
        <f t="shared" si="77"/>
        <v>0</v>
      </c>
      <c r="Z281" s="16"/>
      <c r="AA281" s="16"/>
      <c r="AB281" s="16"/>
      <c r="AC281" s="16"/>
      <c r="AD281" s="16"/>
      <c r="AE281" s="16"/>
      <c r="AF281" s="16"/>
      <c r="AG281" s="16"/>
      <c r="AH281" s="16"/>
      <c r="AI281" s="16"/>
      <c r="AJ281" s="16"/>
      <c r="AK281" s="16"/>
      <c r="AL281" s="16"/>
      <c r="AM281" s="16"/>
      <c r="AN281" s="16"/>
      <c r="AO281" s="16"/>
      <c r="AP281" s="16"/>
      <c r="AQ281" s="16"/>
    </row>
    <row r="282" spans="1:43" s="4" customFormat="1" ht="32.25" hidden="1" customHeight="1">
      <c r="A282" s="278">
        <f t="shared" si="75"/>
        <v>235</v>
      </c>
      <c r="B282" s="246">
        <v>441800</v>
      </c>
      <c r="C282" s="279" t="s">
        <v>447</v>
      </c>
      <c r="D282" s="257"/>
      <c r="E282" s="256"/>
      <c r="F282" s="257"/>
      <c r="G282" s="256"/>
      <c r="H282" s="268"/>
      <c r="I282" s="269"/>
      <c r="J282" s="257"/>
      <c r="K282" s="256"/>
      <c r="L282" s="257"/>
      <c r="M282" s="256"/>
      <c r="N282" s="331">
        <f t="shared" si="86"/>
        <v>0</v>
      </c>
      <c r="O282" s="320">
        <f t="shared" si="86"/>
        <v>0</v>
      </c>
      <c r="U282" s="16"/>
      <c r="V282" s="16"/>
      <c r="W282" s="16"/>
      <c r="X282" s="16"/>
      <c r="Y282" s="236">
        <f t="shared" si="77"/>
        <v>0</v>
      </c>
      <c r="Z282" s="16"/>
      <c r="AA282" s="16"/>
      <c r="AB282" s="16"/>
      <c r="AC282" s="16"/>
      <c r="AD282" s="16"/>
      <c r="AE282" s="16"/>
      <c r="AF282" s="16"/>
      <c r="AG282" s="16"/>
      <c r="AH282" s="16"/>
      <c r="AI282" s="16"/>
      <c r="AJ282" s="16"/>
      <c r="AK282" s="16"/>
      <c r="AL282" s="16"/>
      <c r="AM282" s="16"/>
      <c r="AN282" s="16"/>
      <c r="AO282" s="16"/>
      <c r="AP282" s="16"/>
      <c r="AQ282" s="16"/>
    </row>
    <row r="283" spans="1:43" s="4" customFormat="1" ht="32.25" hidden="1" customHeight="1">
      <c r="A283" s="278">
        <f t="shared" si="75"/>
        <v>236</v>
      </c>
      <c r="B283" s="246">
        <v>441900</v>
      </c>
      <c r="C283" s="279" t="s">
        <v>448</v>
      </c>
      <c r="D283" s="257"/>
      <c r="E283" s="256"/>
      <c r="F283" s="257"/>
      <c r="G283" s="256"/>
      <c r="H283" s="268"/>
      <c r="I283" s="269"/>
      <c r="J283" s="257"/>
      <c r="K283" s="256"/>
      <c r="L283" s="257"/>
      <c r="M283" s="256"/>
      <c r="N283" s="331">
        <f t="shared" si="86"/>
        <v>0</v>
      </c>
      <c r="O283" s="320">
        <f t="shared" si="86"/>
        <v>0</v>
      </c>
      <c r="U283" s="16"/>
      <c r="V283" s="16"/>
      <c r="W283" s="16"/>
      <c r="X283" s="16"/>
      <c r="Y283" s="236">
        <f t="shared" si="77"/>
        <v>0</v>
      </c>
      <c r="Z283" s="16"/>
      <c r="AA283" s="16"/>
      <c r="AB283" s="16"/>
      <c r="AC283" s="16"/>
      <c r="AD283" s="16"/>
      <c r="AE283" s="16"/>
      <c r="AF283" s="16"/>
      <c r="AG283" s="16"/>
      <c r="AH283" s="16"/>
      <c r="AI283" s="16"/>
      <c r="AJ283" s="16"/>
      <c r="AK283" s="16"/>
      <c r="AL283" s="16"/>
      <c r="AM283" s="16"/>
      <c r="AN283" s="16"/>
      <c r="AO283" s="16"/>
      <c r="AP283" s="16"/>
      <c r="AQ283" s="16"/>
    </row>
    <row r="284" spans="1:43" s="4" customFormat="1" ht="32.25" hidden="1" customHeight="1">
      <c r="A284" s="276">
        <f t="shared" si="75"/>
        <v>237</v>
      </c>
      <c r="B284" s="245">
        <v>442000</v>
      </c>
      <c r="C284" s="277" t="s">
        <v>144</v>
      </c>
      <c r="D284" s="254">
        <f t="shared" ref="D284:M284" si="87">SUM(D285:D290)</f>
        <v>0</v>
      </c>
      <c r="E284" s="253">
        <f t="shared" si="87"/>
        <v>0</v>
      </c>
      <c r="F284" s="254">
        <f t="shared" si="87"/>
        <v>0</v>
      </c>
      <c r="G284" s="253">
        <f t="shared" si="87"/>
        <v>0</v>
      </c>
      <c r="H284" s="252">
        <f t="shared" si="87"/>
        <v>0</v>
      </c>
      <c r="I284" s="253">
        <f t="shared" si="87"/>
        <v>0</v>
      </c>
      <c r="J284" s="254">
        <f t="shared" si="87"/>
        <v>0</v>
      </c>
      <c r="K284" s="253">
        <f t="shared" si="87"/>
        <v>0</v>
      </c>
      <c r="L284" s="254">
        <f t="shared" si="87"/>
        <v>0</v>
      </c>
      <c r="M284" s="253">
        <f t="shared" si="87"/>
        <v>0</v>
      </c>
      <c r="N284" s="254">
        <f t="shared" si="86"/>
        <v>0</v>
      </c>
      <c r="O284" s="253">
        <f t="shared" si="86"/>
        <v>0</v>
      </c>
      <c r="U284" s="16"/>
      <c r="V284" s="16"/>
      <c r="W284" s="16"/>
      <c r="X284" s="16"/>
      <c r="Y284" s="236">
        <f t="shared" si="77"/>
        <v>0</v>
      </c>
      <c r="Z284" s="16"/>
      <c r="AA284" s="16"/>
      <c r="AB284" s="16"/>
      <c r="AC284" s="16"/>
      <c r="AD284" s="16"/>
      <c r="AE284" s="16"/>
      <c r="AF284" s="16"/>
      <c r="AG284" s="16"/>
      <c r="AH284" s="16"/>
      <c r="AI284" s="16"/>
      <c r="AJ284" s="16"/>
      <c r="AK284" s="16"/>
      <c r="AL284" s="16"/>
      <c r="AM284" s="16"/>
      <c r="AN284" s="16"/>
      <c r="AO284" s="16"/>
      <c r="AP284" s="16"/>
      <c r="AQ284" s="16"/>
    </row>
    <row r="285" spans="1:43" s="4" customFormat="1" ht="51" hidden="1">
      <c r="A285" s="278">
        <f t="shared" si="75"/>
        <v>238</v>
      </c>
      <c r="B285" s="246">
        <v>442100</v>
      </c>
      <c r="C285" s="279" t="s">
        <v>449</v>
      </c>
      <c r="D285" s="257"/>
      <c r="E285" s="256"/>
      <c r="F285" s="257"/>
      <c r="G285" s="256"/>
      <c r="H285" s="268"/>
      <c r="I285" s="269"/>
      <c r="J285" s="257"/>
      <c r="K285" s="256"/>
      <c r="L285" s="257"/>
      <c r="M285" s="256"/>
      <c r="N285" s="331">
        <f t="shared" si="86"/>
        <v>0</v>
      </c>
      <c r="O285" s="320">
        <f t="shared" si="86"/>
        <v>0</v>
      </c>
      <c r="U285" s="16"/>
      <c r="V285" s="16"/>
      <c r="W285" s="16"/>
      <c r="X285" s="16"/>
      <c r="Y285" s="236">
        <f t="shared" si="77"/>
        <v>0</v>
      </c>
      <c r="Z285" s="16"/>
      <c r="AA285" s="16"/>
      <c r="AB285" s="16"/>
      <c r="AC285" s="16"/>
      <c r="AD285" s="16"/>
      <c r="AE285" s="16"/>
      <c r="AF285" s="16"/>
      <c r="AG285" s="16"/>
      <c r="AH285" s="16"/>
      <c r="AI285" s="16"/>
      <c r="AJ285" s="16"/>
      <c r="AK285" s="16"/>
      <c r="AL285" s="16"/>
      <c r="AM285" s="16"/>
      <c r="AN285" s="16"/>
      <c r="AO285" s="16"/>
      <c r="AP285" s="16"/>
      <c r="AQ285" s="16"/>
    </row>
    <row r="286" spans="1:43" s="4" customFormat="1" ht="32.25" hidden="1" customHeight="1">
      <c r="A286" s="278">
        <f t="shared" si="75"/>
        <v>239</v>
      </c>
      <c r="B286" s="246">
        <v>442200</v>
      </c>
      <c r="C286" s="279" t="s">
        <v>450</v>
      </c>
      <c r="D286" s="257"/>
      <c r="E286" s="256"/>
      <c r="F286" s="257"/>
      <c r="G286" s="256"/>
      <c r="H286" s="268"/>
      <c r="I286" s="269"/>
      <c r="J286" s="257"/>
      <c r="K286" s="256"/>
      <c r="L286" s="257"/>
      <c r="M286" s="256"/>
      <c r="N286" s="331">
        <f t="shared" si="86"/>
        <v>0</v>
      </c>
      <c r="O286" s="320">
        <f t="shared" si="86"/>
        <v>0</v>
      </c>
      <c r="U286" s="16"/>
      <c r="V286" s="16"/>
      <c r="W286" s="16"/>
      <c r="X286" s="16"/>
      <c r="Y286" s="236">
        <f t="shared" si="77"/>
        <v>0</v>
      </c>
      <c r="Z286" s="16"/>
      <c r="AA286" s="16"/>
      <c r="AB286" s="16"/>
      <c r="AC286" s="16"/>
      <c r="AD286" s="16"/>
      <c r="AE286" s="16"/>
      <c r="AF286" s="16"/>
      <c r="AG286" s="16"/>
      <c r="AH286" s="16"/>
      <c r="AI286" s="16"/>
      <c r="AJ286" s="16"/>
      <c r="AK286" s="16"/>
      <c r="AL286" s="16"/>
      <c r="AM286" s="16"/>
      <c r="AN286" s="16"/>
      <c r="AO286" s="16"/>
      <c r="AP286" s="16"/>
      <c r="AQ286" s="16"/>
    </row>
    <row r="287" spans="1:43" s="4" customFormat="1" ht="32.25" hidden="1" customHeight="1">
      <c r="A287" s="278">
        <f t="shared" si="75"/>
        <v>240</v>
      </c>
      <c r="B287" s="246">
        <v>442300</v>
      </c>
      <c r="C287" s="279" t="s">
        <v>1130</v>
      </c>
      <c r="D287" s="257"/>
      <c r="E287" s="256"/>
      <c r="F287" s="257"/>
      <c r="G287" s="256"/>
      <c r="H287" s="268"/>
      <c r="I287" s="269"/>
      <c r="J287" s="257"/>
      <c r="K287" s="256"/>
      <c r="L287" s="257"/>
      <c r="M287" s="256"/>
      <c r="N287" s="331">
        <f t="shared" si="86"/>
        <v>0</v>
      </c>
      <c r="O287" s="320">
        <f t="shared" si="86"/>
        <v>0</v>
      </c>
      <c r="U287" s="16"/>
      <c r="V287" s="16"/>
      <c r="W287" s="16"/>
      <c r="X287" s="16"/>
      <c r="Y287" s="236">
        <f t="shared" si="77"/>
        <v>0</v>
      </c>
      <c r="Z287" s="16"/>
      <c r="AA287" s="16"/>
      <c r="AB287" s="16"/>
      <c r="AC287" s="16"/>
      <c r="AD287" s="16"/>
      <c r="AE287" s="16"/>
      <c r="AF287" s="16"/>
      <c r="AG287" s="16"/>
      <c r="AH287" s="16"/>
      <c r="AI287" s="16"/>
      <c r="AJ287" s="16"/>
      <c r="AK287" s="16"/>
      <c r="AL287" s="16"/>
      <c r="AM287" s="16"/>
      <c r="AN287" s="16"/>
      <c r="AO287" s="16"/>
      <c r="AP287" s="16"/>
      <c r="AQ287" s="16"/>
    </row>
    <row r="288" spans="1:43" s="4" customFormat="1" ht="32.25" hidden="1" customHeight="1">
      <c r="A288" s="278">
        <f t="shared" si="75"/>
        <v>241</v>
      </c>
      <c r="B288" s="246">
        <v>442400</v>
      </c>
      <c r="C288" s="279" t="s">
        <v>1131</v>
      </c>
      <c r="D288" s="257"/>
      <c r="E288" s="256"/>
      <c r="F288" s="257"/>
      <c r="G288" s="256"/>
      <c r="H288" s="268"/>
      <c r="I288" s="269"/>
      <c r="J288" s="257"/>
      <c r="K288" s="256"/>
      <c r="L288" s="257"/>
      <c r="M288" s="256"/>
      <c r="N288" s="331">
        <f t="shared" si="86"/>
        <v>0</v>
      </c>
      <c r="O288" s="320">
        <f t="shared" si="86"/>
        <v>0</v>
      </c>
      <c r="U288" s="16"/>
      <c r="V288" s="16"/>
      <c r="W288" s="16"/>
      <c r="X288" s="16"/>
      <c r="Y288" s="236">
        <f t="shared" si="77"/>
        <v>0</v>
      </c>
      <c r="Z288" s="16"/>
      <c r="AA288" s="16"/>
      <c r="AB288" s="16"/>
      <c r="AC288" s="16"/>
      <c r="AD288" s="16"/>
      <c r="AE288" s="16"/>
      <c r="AF288" s="16"/>
      <c r="AG288" s="16"/>
      <c r="AH288" s="16"/>
      <c r="AI288" s="16"/>
      <c r="AJ288" s="16"/>
      <c r="AK288" s="16"/>
      <c r="AL288" s="16"/>
      <c r="AM288" s="16"/>
      <c r="AN288" s="16"/>
      <c r="AO288" s="16"/>
      <c r="AP288" s="16"/>
      <c r="AQ288" s="16"/>
    </row>
    <row r="289" spans="1:43" s="4" customFormat="1" ht="32.25" hidden="1" customHeight="1">
      <c r="A289" s="278">
        <f t="shared" si="75"/>
        <v>242</v>
      </c>
      <c r="B289" s="246">
        <v>442500</v>
      </c>
      <c r="C289" s="279" t="s">
        <v>1132</v>
      </c>
      <c r="D289" s="257"/>
      <c r="E289" s="256"/>
      <c r="F289" s="257"/>
      <c r="G289" s="256"/>
      <c r="H289" s="268"/>
      <c r="I289" s="269"/>
      <c r="J289" s="257"/>
      <c r="K289" s="256"/>
      <c r="L289" s="257"/>
      <c r="M289" s="256"/>
      <c r="N289" s="331">
        <f t="shared" si="86"/>
        <v>0</v>
      </c>
      <c r="O289" s="320">
        <f t="shared" si="86"/>
        <v>0</v>
      </c>
      <c r="U289" s="16"/>
      <c r="V289" s="16"/>
      <c r="W289" s="16"/>
      <c r="X289" s="16"/>
      <c r="Y289" s="236">
        <f t="shared" si="77"/>
        <v>0</v>
      </c>
      <c r="Z289" s="16"/>
      <c r="AA289" s="16"/>
      <c r="AB289" s="16"/>
      <c r="AC289" s="16"/>
      <c r="AD289" s="16"/>
      <c r="AE289" s="16"/>
      <c r="AF289" s="16"/>
      <c r="AG289" s="16"/>
      <c r="AH289" s="16"/>
      <c r="AI289" s="16"/>
      <c r="AJ289" s="16"/>
      <c r="AK289" s="16"/>
      <c r="AL289" s="16"/>
      <c r="AM289" s="16"/>
      <c r="AN289" s="16"/>
      <c r="AO289" s="16"/>
      <c r="AP289" s="16"/>
      <c r="AQ289" s="16"/>
    </row>
    <row r="290" spans="1:43" s="4" customFormat="1" ht="32.25" hidden="1" customHeight="1">
      <c r="A290" s="278">
        <f t="shared" si="75"/>
        <v>243</v>
      </c>
      <c r="B290" s="246">
        <v>442600</v>
      </c>
      <c r="C290" s="279" t="s">
        <v>1133</v>
      </c>
      <c r="D290" s="257"/>
      <c r="E290" s="256"/>
      <c r="F290" s="257"/>
      <c r="G290" s="256"/>
      <c r="H290" s="268"/>
      <c r="I290" s="269"/>
      <c r="J290" s="257"/>
      <c r="K290" s="256"/>
      <c r="L290" s="257"/>
      <c r="M290" s="256"/>
      <c r="N290" s="331">
        <f t="shared" si="86"/>
        <v>0</v>
      </c>
      <c r="O290" s="320">
        <f t="shared" si="86"/>
        <v>0</v>
      </c>
      <c r="U290" s="16"/>
      <c r="V290" s="16"/>
      <c r="W290" s="16"/>
      <c r="X290" s="16"/>
      <c r="Y290" s="236">
        <f t="shared" si="77"/>
        <v>0</v>
      </c>
      <c r="Z290" s="16"/>
      <c r="AA290" s="16"/>
      <c r="AB290" s="16"/>
      <c r="AC290" s="16"/>
      <c r="AD290" s="16"/>
      <c r="AE290" s="16"/>
      <c r="AF290" s="16"/>
      <c r="AG290" s="16"/>
      <c r="AH290" s="16"/>
      <c r="AI290" s="16"/>
      <c r="AJ290" s="16"/>
      <c r="AK290" s="16"/>
      <c r="AL290" s="16"/>
      <c r="AM290" s="16"/>
      <c r="AN290" s="16"/>
      <c r="AO290" s="16"/>
      <c r="AP290" s="16"/>
      <c r="AQ290" s="16"/>
    </row>
    <row r="291" spans="1:43" s="4" customFormat="1" ht="32.25" hidden="1" customHeight="1">
      <c r="A291" s="276">
        <f t="shared" si="75"/>
        <v>244</v>
      </c>
      <c r="B291" s="245">
        <v>443000</v>
      </c>
      <c r="C291" s="277" t="s">
        <v>145</v>
      </c>
      <c r="D291" s="254">
        <f>D292</f>
        <v>0</v>
      </c>
      <c r="E291" s="253">
        <f t="shared" ref="E291:M291" si="88">E292</f>
        <v>0</v>
      </c>
      <c r="F291" s="254">
        <f t="shared" si="88"/>
        <v>0</v>
      </c>
      <c r="G291" s="253">
        <f t="shared" si="88"/>
        <v>0</v>
      </c>
      <c r="H291" s="252">
        <f t="shared" si="88"/>
        <v>0</v>
      </c>
      <c r="I291" s="253">
        <f t="shared" si="88"/>
        <v>0</v>
      </c>
      <c r="J291" s="254">
        <f t="shared" si="88"/>
        <v>0</v>
      </c>
      <c r="K291" s="253">
        <f t="shared" si="88"/>
        <v>0</v>
      </c>
      <c r="L291" s="254">
        <f t="shared" si="88"/>
        <v>0</v>
      </c>
      <c r="M291" s="253">
        <f t="shared" si="88"/>
        <v>0</v>
      </c>
      <c r="N291" s="254">
        <f t="shared" si="86"/>
        <v>0</v>
      </c>
      <c r="O291" s="253">
        <f t="shared" si="86"/>
        <v>0</v>
      </c>
      <c r="U291" s="16"/>
      <c r="V291" s="16"/>
      <c r="W291" s="16"/>
      <c r="X291" s="16"/>
      <c r="Y291" s="236">
        <f t="shared" si="77"/>
        <v>0</v>
      </c>
      <c r="Z291" s="16"/>
      <c r="AA291" s="16"/>
      <c r="AB291" s="16"/>
      <c r="AC291" s="16"/>
      <c r="AD291" s="16"/>
      <c r="AE291" s="16"/>
      <c r="AF291" s="16"/>
      <c r="AG291" s="16"/>
      <c r="AH291" s="16"/>
      <c r="AI291" s="16"/>
      <c r="AJ291" s="16"/>
      <c r="AK291" s="16"/>
      <c r="AL291" s="16"/>
      <c r="AM291" s="16"/>
      <c r="AN291" s="16"/>
      <c r="AO291" s="16"/>
      <c r="AP291" s="16"/>
      <c r="AQ291" s="16"/>
    </row>
    <row r="292" spans="1:43" s="4" customFormat="1" ht="32.25" hidden="1" customHeight="1">
      <c r="A292" s="278">
        <f t="shared" si="75"/>
        <v>245</v>
      </c>
      <c r="B292" s="246">
        <v>443100</v>
      </c>
      <c r="C292" s="279" t="s">
        <v>1305</v>
      </c>
      <c r="D292" s="257"/>
      <c r="E292" s="256"/>
      <c r="F292" s="257"/>
      <c r="G292" s="256"/>
      <c r="H292" s="268"/>
      <c r="I292" s="269"/>
      <c r="J292" s="257"/>
      <c r="K292" s="256"/>
      <c r="L292" s="257"/>
      <c r="M292" s="256"/>
      <c r="N292" s="331">
        <f t="shared" si="86"/>
        <v>0</v>
      </c>
      <c r="O292" s="320">
        <f t="shared" si="86"/>
        <v>0</v>
      </c>
      <c r="U292" s="16"/>
      <c r="V292" s="16"/>
      <c r="W292" s="16"/>
      <c r="X292" s="16"/>
      <c r="Y292" s="236">
        <f t="shared" si="77"/>
        <v>0</v>
      </c>
      <c r="Z292" s="16"/>
      <c r="AA292" s="16"/>
      <c r="AB292" s="16"/>
      <c r="AC292" s="16"/>
      <c r="AD292" s="16"/>
      <c r="AE292" s="16"/>
      <c r="AF292" s="16"/>
      <c r="AG292" s="16"/>
      <c r="AH292" s="16"/>
      <c r="AI292" s="16"/>
      <c r="AJ292" s="16"/>
      <c r="AK292" s="16"/>
      <c r="AL292" s="16"/>
      <c r="AM292" s="16"/>
      <c r="AN292" s="16"/>
      <c r="AO292" s="16"/>
      <c r="AP292" s="16"/>
      <c r="AQ292" s="16"/>
    </row>
    <row r="293" spans="1:43" s="4" customFormat="1" ht="32.25" hidden="1" customHeight="1">
      <c r="A293" s="276">
        <f t="shared" si="75"/>
        <v>246</v>
      </c>
      <c r="B293" s="245">
        <v>444000</v>
      </c>
      <c r="C293" s="277" t="s">
        <v>146</v>
      </c>
      <c r="D293" s="254">
        <f t="shared" ref="D293:M293" si="89">SUM(D294:D296)</f>
        <v>0</v>
      </c>
      <c r="E293" s="253">
        <f t="shared" si="89"/>
        <v>0</v>
      </c>
      <c r="F293" s="254">
        <f t="shared" si="89"/>
        <v>0</v>
      </c>
      <c r="G293" s="253">
        <f t="shared" si="89"/>
        <v>0</v>
      </c>
      <c r="H293" s="252">
        <f t="shared" si="89"/>
        <v>0</v>
      </c>
      <c r="I293" s="253">
        <f t="shared" si="89"/>
        <v>0</v>
      </c>
      <c r="J293" s="254">
        <f t="shared" si="89"/>
        <v>0</v>
      </c>
      <c r="K293" s="253">
        <f t="shared" si="89"/>
        <v>0</v>
      </c>
      <c r="L293" s="254">
        <f t="shared" si="89"/>
        <v>0</v>
      </c>
      <c r="M293" s="253">
        <f t="shared" si="89"/>
        <v>0</v>
      </c>
      <c r="N293" s="254">
        <f t="shared" si="86"/>
        <v>0</v>
      </c>
      <c r="O293" s="253">
        <f t="shared" si="86"/>
        <v>0</v>
      </c>
      <c r="U293" s="16"/>
      <c r="V293" s="16"/>
      <c r="W293" s="16"/>
      <c r="X293" s="16"/>
      <c r="Y293" s="236">
        <f t="shared" si="77"/>
        <v>0</v>
      </c>
      <c r="Z293" s="16"/>
      <c r="AA293" s="16"/>
      <c r="AB293" s="16"/>
      <c r="AC293" s="16"/>
      <c r="AD293" s="16"/>
      <c r="AE293" s="16"/>
      <c r="AF293" s="16"/>
      <c r="AG293" s="16"/>
      <c r="AH293" s="16"/>
      <c r="AI293" s="16"/>
      <c r="AJ293" s="16"/>
      <c r="AK293" s="16"/>
      <c r="AL293" s="16"/>
      <c r="AM293" s="16"/>
      <c r="AN293" s="16"/>
      <c r="AO293" s="16"/>
      <c r="AP293" s="16"/>
      <c r="AQ293" s="16"/>
    </row>
    <row r="294" spans="1:43" s="4" customFormat="1" ht="32.25" hidden="1" customHeight="1">
      <c r="A294" s="278">
        <f t="shared" si="75"/>
        <v>247</v>
      </c>
      <c r="B294" s="246">
        <v>444100</v>
      </c>
      <c r="C294" s="279" t="s">
        <v>1134</v>
      </c>
      <c r="D294" s="257"/>
      <c r="E294" s="256"/>
      <c r="F294" s="257"/>
      <c r="G294" s="256"/>
      <c r="H294" s="268"/>
      <c r="I294" s="269"/>
      <c r="J294" s="257"/>
      <c r="K294" s="256"/>
      <c r="L294" s="257"/>
      <c r="M294" s="256"/>
      <c r="N294" s="331">
        <f t="shared" si="86"/>
        <v>0</v>
      </c>
      <c r="O294" s="320">
        <f t="shared" si="86"/>
        <v>0</v>
      </c>
      <c r="U294" s="16"/>
      <c r="V294" s="16"/>
      <c r="W294" s="16"/>
      <c r="X294" s="16"/>
      <c r="Y294" s="236">
        <f t="shared" si="77"/>
        <v>0</v>
      </c>
      <c r="Z294" s="16"/>
      <c r="AA294" s="16"/>
      <c r="AB294" s="16"/>
      <c r="AC294" s="16"/>
      <c r="AD294" s="16"/>
      <c r="AE294" s="16"/>
      <c r="AF294" s="16"/>
      <c r="AG294" s="16"/>
      <c r="AH294" s="16"/>
      <c r="AI294" s="16"/>
      <c r="AJ294" s="16"/>
      <c r="AK294" s="16"/>
      <c r="AL294" s="16"/>
      <c r="AM294" s="16"/>
      <c r="AN294" s="16"/>
      <c r="AO294" s="16"/>
      <c r="AP294" s="16"/>
      <c r="AQ294" s="16"/>
    </row>
    <row r="295" spans="1:43" s="4" customFormat="1" ht="32.25" hidden="1" customHeight="1">
      <c r="A295" s="278">
        <f t="shared" si="75"/>
        <v>248</v>
      </c>
      <c r="B295" s="246">
        <v>444200</v>
      </c>
      <c r="C295" s="279" t="s">
        <v>1135</v>
      </c>
      <c r="D295" s="257"/>
      <c r="E295" s="256"/>
      <c r="F295" s="257"/>
      <c r="G295" s="256"/>
      <c r="H295" s="268"/>
      <c r="I295" s="269"/>
      <c r="J295" s="257"/>
      <c r="K295" s="256"/>
      <c r="L295" s="257"/>
      <c r="M295" s="256"/>
      <c r="N295" s="331">
        <f t="shared" si="86"/>
        <v>0</v>
      </c>
      <c r="O295" s="320">
        <f t="shared" si="86"/>
        <v>0</v>
      </c>
      <c r="U295" s="16"/>
      <c r="V295" s="16"/>
      <c r="W295" s="16"/>
      <c r="X295" s="16"/>
      <c r="Y295" s="236">
        <f t="shared" si="77"/>
        <v>0</v>
      </c>
      <c r="Z295" s="16"/>
      <c r="AA295" s="16"/>
      <c r="AB295" s="16"/>
      <c r="AC295" s="16"/>
      <c r="AD295" s="16"/>
      <c r="AE295" s="16"/>
      <c r="AF295" s="16"/>
      <c r="AG295" s="16"/>
      <c r="AH295" s="16"/>
      <c r="AI295" s="16"/>
      <c r="AJ295" s="16"/>
      <c r="AK295" s="16"/>
      <c r="AL295" s="16"/>
      <c r="AM295" s="16"/>
      <c r="AN295" s="16"/>
      <c r="AO295" s="16"/>
      <c r="AP295" s="16"/>
      <c r="AQ295" s="16"/>
    </row>
    <row r="296" spans="1:43" s="4" customFormat="1" ht="32.25" hidden="1" customHeight="1">
      <c r="A296" s="278">
        <f t="shared" si="75"/>
        <v>249</v>
      </c>
      <c r="B296" s="246">
        <v>444300</v>
      </c>
      <c r="C296" s="279" t="s">
        <v>451</v>
      </c>
      <c r="D296" s="257"/>
      <c r="E296" s="256"/>
      <c r="F296" s="257"/>
      <c r="G296" s="256"/>
      <c r="H296" s="268"/>
      <c r="I296" s="269"/>
      <c r="J296" s="257"/>
      <c r="K296" s="256"/>
      <c r="L296" s="257"/>
      <c r="M296" s="256"/>
      <c r="N296" s="331">
        <f t="shared" si="86"/>
        <v>0</v>
      </c>
      <c r="O296" s="320">
        <f t="shared" si="86"/>
        <v>0</v>
      </c>
      <c r="U296" s="16"/>
      <c r="V296" s="16"/>
      <c r="W296" s="16"/>
      <c r="X296" s="16"/>
      <c r="Y296" s="236">
        <f t="shared" si="77"/>
        <v>0</v>
      </c>
      <c r="Z296" s="16"/>
      <c r="AA296" s="16"/>
      <c r="AB296" s="16"/>
      <c r="AC296" s="16"/>
      <c r="AD296" s="16"/>
      <c r="AE296" s="16"/>
      <c r="AF296" s="16"/>
      <c r="AG296" s="16"/>
      <c r="AH296" s="16"/>
      <c r="AI296" s="16"/>
      <c r="AJ296" s="16"/>
      <c r="AK296" s="16"/>
      <c r="AL296" s="16"/>
      <c r="AM296" s="16"/>
      <c r="AN296" s="16"/>
      <c r="AO296" s="16"/>
      <c r="AP296" s="16"/>
      <c r="AQ296" s="16"/>
    </row>
    <row r="297" spans="1:43" s="4" customFormat="1" ht="32.25" hidden="1" customHeight="1">
      <c r="A297" s="276">
        <f t="shared" si="75"/>
        <v>250</v>
      </c>
      <c r="B297" s="245">
        <v>450000</v>
      </c>
      <c r="C297" s="277" t="s">
        <v>147</v>
      </c>
      <c r="D297" s="254">
        <f t="shared" ref="D297:M297" si="90">D298+D301+D304+D307</f>
        <v>0</v>
      </c>
      <c r="E297" s="253">
        <f t="shared" si="90"/>
        <v>0</v>
      </c>
      <c r="F297" s="254">
        <f t="shared" si="90"/>
        <v>0</v>
      </c>
      <c r="G297" s="253">
        <f t="shared" si="90"/>
        <v>0</v>
      </c>
      <c r="H297" s="252">
        <f t="shared" si="90"/>
        <v>0</v>
      </c>
      <c r="I297" s="253">
        <f t="shared" si="90"/>
        <v>0</v>
      </c>
      <c r="J297" s="254">
        <f t="shared" si="90"/>
        <v>0</v>
      </c>
      <c r="K297" s="253">
        <f t="shared" si="90"/>
        <v>0</v>
      </c>
      <c r="L297" s="254">
        <f t="shared" si="90"/>
        <v>0</v>
      </c>
      <c r="M297" s="253">
        <f t="shared" si="90"/>
        <v>0</v>
      </c>
      <c r="N297" s="254">
        <f t="shared" si="86"/>
        <v>0</v>
      </c>
      <c r="O297" s="253">
        <f t="shared" si="86"/>
        <v>0</v>
      </c>
      <c r="U297" s="16"/>
      <c r="V297" s="16"/>
      <c r="W297" s="16"/>
      <c r="X297" s="16"/>
      <c r="Y297" s="236">
        <f t="shared" si="77"/>
        <v>0</v>
      </c>
      <c r="Z297" s="16"/>
      <c r="AA297" s="16"/>
      <c r="AB297" s="16"/>
      <c r="AC297" s="16"/>
      <c r="AD297" s="16"/>
      <c r="AE297" s="16"/>
      <c r="AF297" s="16"/>
      <c r="AG297" s="16"/>
      <c r="AH297" s="16"/>
      <c r="AI297" s="16"/>
      <c r="AJ297" s="16"/>
      <c r="AK297" s="16"/>
      <c r="AL297" s="16"/>
      <c r="AM297" s="16"/>
      <c r="AN297" s="16"/>
      <c r="AO297" s="16"/>
      <c r="AP297" s="16"/>
      <c r="AQ297" s="16"/>
    </row>
    <row r="298" spans="1:43" s="4" customFormat="1" ht="38.25" hidden="1">
      <c r="A298" s="276">
        <f t="shared" si="75"/>
        <v>251</v>
      </c>
      <c r="B298" s="245">
        <v>451000</v>
      </c>
      <c r="C298" s="277" t="s">
        <v>148</v>
      </c>
      <c r="D298" s="254">
        <f t="shared" ref="D298:M298" si="91">SUM(D299:D300)</f>
        <v>0</v>
      </c>
      <c r="E298" s="253">
        <f t="shared" si="91"/>
        <v>0</v>
      </c>
      <c r="F298" s="254">
        <f t="shared" si="91"/>
        <v>0</v>
      </c>
      <c r="G298" s="253">
        <f t="shared" si="91"/>
        <v>0</v>
      </c>
      <c r="H298" s="252">
        <f t="shared" si="91"/>
        <v>0</v>
      </c>
      <c r="I298" s="253">
        <f t="shared" si="91"/>
        <v>0</v>
      </c>
      <c r="J298" s="254">
        <f t="shared" si="91"/>
        <v>0</v>
      </c>
      <c r="K298" s="253">
        <f t="shared" si="91"/>
        <v>0</v>
      </c>
      <c r="L298" s="254">
        <f t="shared" si="91"/>
        <v>0</v>
      </c>
      <c r="M298" s="253">
        <f t="shared" si="91"/>
        <v>0</v>
      </c>
      <c r="N298" s="254">
        <f t="shared" si="86"/>
        <v>0</v>
      </c>
      <c r="O298" s="253">
        <f t="shared" si="86"/>
        <v>0</v>
      </c>
      <c r="U298" s="16"/>
      <c r="V298" s="16"/>
      <c r="W298" s="16"/>
      <c r="X298" s="16"/>
      <c r="Y298" s="236">
        <f t="shared" si="77"/>
        <v>0</v>
      </c>
      <c r="Z298" s="16"/>
      <c r="AA298" s="16"/>
      <c r="AB298" s="16"/>
      <c r="AC298" s="16"/>
      <c r="AD298" s="16"/>
      <c r="AE298" s="16"/>
      <c r="AF298" s="16"/>
      <c r="AG298" s="16"/>
      <c r="AH298" s="16"/>
      <c r="AI298" s="16"/>
      <c r="AJ298" s="16"/>
      <c r="AK298" s="16"/>
      <c r="AL298" s="16"/>
      <c r="AM298" s="16"/>
      <c r="AN298" s="16"/>
      <c r="AO298" s="16"/>
      <c r="AP298" s="16"/>
      <c r="AQ298" s="16"/>
    </row>
    <row r="299" spans="1:43" s="4" customFormat="1" ht="38.25" hidden="1">
      <c r="A299" s="278">
        <f t="shared" si="75"/>
        <v>252</v>
      </c>
      <c r="B299" s="246">
        <v>451100</v>
      </c>
      <c r="C299" s="279" t="s">
        <v>1548</v>
      </c>
      <c r="D299" s="257"/>
      <c r="E299" s="256"/>
      <c r="F299" s="257"/>
      <c r="G299" s="256"/>
      <c r="H299" s="268"/>
      <c r="I299" s="269"/>
      <c r="J299" s="257"/>
      <c r="K299" s="256"/>
      <c r="L299" s="257"/>
      <c r="M299" s="256"/>
      <c r="N299" s="331">
        <f t="shared" si="86"/>
        <v>0</v>
      </c>
      <c r="O299" s="320">
        <f t="shared" si="86"/>
        <v>0</v>
      </c>
      <c r="U299" s="16"/>
      <c r="V299" s="16"/>
      <c r="W299" s="16"/>
      <c r="X299" s="16"/>
      <c r="Y299" s="236">
        <f t="shared" si="77"/>
        <v>0</v>
      </c>
      <c r="Z299" s="16"/>
      <c r="AA299" s="16"/>
      <c r="AB299" s="16"/>
      <c r="AC299" s="16"/>
      <c r="AD299" s="16"/>
      <c r="AE299" s="16"/>
      <c r="AF299" s="16"/>
      <c r="AG299" s="16"/>
      <c r="AH299" s="16"/>
      <c r="AI299" s="16"/>
      <c r="AJ299" s="16"/>
      <c r="AK299" s="16"/>
      <c r="AL299" s="16"/>
      <c r="AM299" s="16"/>
      <c r="AN299" s="16"/>
      <c r="AO299" s="16"/>
      <c r="AP299" s="16"/>
      <c r="AQ299" s="16"/>
    </row>
    <row r="300" spans="1:43" s="4" customFormat="1" ht="38.25" hidden="1">
      <c r="A300" s="278">
        <f t="shared" si="75"/>
        <v>253</v>
      </c>
      <c r="B300" s="246">
        <v>451200</v>
      </c>
      <c r="C300" s="279" t="s">
        <v>310</v>
      </c>
      <c r="D300" s="257"/>
      <c r="E300" s="256"/>
      <c r="F300" s="257"/>
      <c r="G300" s="256"/>
      <c r="H300" s="268"/>
      <c r="I300" s="269"/>
      <c r="J300" s="257"/>
      <c r="K300" s="256"/>
      <c r="L300" s="257"/>
      <c r="M300" s="256"/>
      <c r="N300" s="331">
        <f t="shared" si="86"/>
        <v>0</v>
      </c>
      <c r="O300" s="320">
        <f t="shared" si="86"/>
        <v>0</v>
      </c>
      <c r="U300" s="16"/>
      <c r="V300" s="16"/>
      <c r="W300" s="16"/>
      <c r="X300" s="16"/>
      <c r="Y300" s="236">
        <f t="shared" si="77"/>
        <v>0</v>
      </c>
      <c r="Z300" s="16"/>
      <c r="AA300" s="16"/>
      <c r="AB300" s="16"/>
      <c r="AC300" s="16"/>
      <c r="AD300" s="16"/>
      <c r="AE300" s="16"/>
      <c r="AF300" s="16"/>
      <c r="AG300" s="16"/>
      <c r="AH300" s="16"/>
      <c r="AI300" s="16"/>
      <c r="AJ300" s="16"/>
      <c r="AK300" s="16"/>
      <c r="AL300" s="16"/>
      <c r="AM300" s="16"/>
      <c r="AN300" s="16"/>
      <c r="AO300" s="16"/>
      <c r="AP300" s="16"/>
      <c r="AQ300" s="16"/>
    </row>
    <row r="301" spans="1:43" s="4" customFormat="1" ht="38.25" hidden="1">
      <c r="A301" s="276">
        <f t="shared" si="75"/>
        <v>254</v>
      </c>
      <c r="B301" s="245">
        <v>452000</v>
      </c>
      <c r="C301" s="277" t="s">
        <v>149</v>
      </c>
      <c r="D301" s="254">
        <f t="shared" ref="D301:M301" si="92">SUM(D302:D303)</f>
        <v>0</v>
      </c>
      <c r="E301" s="253">
        <f t="shared" si="92"/>
        <v>0</v>
      </c>
      <c r="F301" s="254">
        <f t="shared" si="92"/>
        <v>0</v>
      </c>
      <c r="G301" s="253">
        <f t="shared" si="92"/>
        <v>0</v>
      </c>
      <c r="H301" s="252">
        <f t="shared" si="92"/>
        <v>0</v>
      </c>
      <c r="I301" s="253">
        <f t="shared" si="92"/>
        <v>0</v>
      </c>
      <c r="J301" s="254">
        <f t="shared" si="92"/>
        <v>0</v>
      </c>
      <c r="K301" s="253">
        <f t="shared" si="92"/>
        <v>0</v>
      </c>
      <c r="L301" s="254">
        <f t="shared" si="92"/>
        <v>0</v>
      </c>
      <c r="M301" s="253">
        <f t="shared" si="92"/>
        <v>0</v>
      </c>
      <c r="N301" s="254">
        <f t="shared" si="86"/>
        <v>0</v>
      </c>
      <c r="O301" s="253">
        <f t="shared" si="86"/>
        <v>0</v>
      </c>
      <c r="U301" s="16"/>
      <c r="V301" s="16"/>
      <c r="W301" s="16"/>
      <c r="X301" s="16"/>
      <c r="Y301" s="236">
        <f t="shared" si="77"/>
        <v>0</v>
      </c>
      <c r="Z301" s="16"/>
      <c r="AA301" s="16"/>
      <c r="AB301" s="16"/>
      <c r="AC301" s="16"/>
      <c r="AD301" s="16"/>
      <c r="AE301" s="16"/>
      <c r="AF301" s="16"/>
      <c r="AG301" s="16"/>
      <c r="AH301" s="16"/>
      <c r="AI301" s="16"/>
      <c r="AJ301" s="16"/>
      <c r="AK301" s="16"/>
      <c r="AL301" s="16"/>
      <c r="AM301" s="16"/>
      <c r="AN301" s="16"/>
      <c r="AO301" s="16"/>
      <c r="AP301" s="16"/>
      <c r="AQ301" s="16"/>
    </row>
    <row r="302" spans="1:43" s="4" customFormat="1" ht="32.25" hidden="1" customHeight="1">
      <c r="A302" s="278">
        <f t="shared" si="75"/>
        <v>255</v>
      </c>
      <c r="B302" s="246">
        <v>452100</v>
      </c>
      <c r="C302" s="279" t="s">
        <v>1136</v>
      </c>
      <c r="D302" s="257"/>
      <c r="E302" s="256"/>
      <c r="F302" s="257"/>
      <c r="G302" s="256"/>
      <c r="H302" s="268"/>
      <c r="I302" s="269"/>
      <c r="J302" s="257"/>
      <c r="K302" s="256"/>
      <c r="L302" s="257"/>
      <c r="M302" s="256"/>
      <c r="N302" s="331">
        <f t="shared" si="86"/>
        <v>0</v>
      </c>
      <c r="O302" s="320">
        <f t="shared" si="86"/>
        <v>0</v>
      </c>
      <c r="U302" s="16"/>
      <c r="V302" s="16"/>
      <c r="W302" s="16"/>
      <c r="X302" s="16"/>
      <c r="Y302" s="236">
        <f t="shared" si="77"/>
        <v>0</v>
      </c>
      <c r="Z302" s="16"/>
      <c r="AA302" s="16"/>
      <c r="AB302" s="16"/>
      <c r="AC302" s="16"/>
      <c r="AD302" s="16"/>
      <c r="AE302" s="16"/>
      <c r="AF302" s="16"/>
      <c r="AG302" s="16"/>
      <c r="AH302" s="16"/>
      <c r="AI302" s="16"/>
      <c r="AJ302" s="16"/>
      <c r="AK302" s="16"/>
      <c r="AL302" s="16"/>
      <c r="AM302" s="16"/>
      <c r="AN302" s="16"/>
      <c r="AO302" s="16"/>
      <c r="AP302" s="16"/>
      <c r="AQ302" s="16"/>
    </row>
    <row r="303" spans="1:43" s="4" customFormat="1" ht="32.25" hidden="1" customHeight="1">
      <c r="A303" s="278">
        <f t="shared" si="75"/>
        <v>256</v>
      </c>
      <c r="B303" s="246">
        <v>452200</v>
      </c>
      <c r="C303" s="279" t="s">
        <v>1137</v>
      </c>
      <c r="D303" s="257"/>
      <c r="E303" s="256"/>
      <c r="F303" s="257"/>
      <c r="G303" s="256"/>
      <c r="H303" s="268"/>
      <c r="I303" s="269"/>
      <c r="J303" s="257"/>
      <c r="K303" s="256"/>
      <c r="L303" s="257"/>
      <c r="M303" s="256"/>
      <c r="N303" s="331">
        <f t="shared" si="86"/>
        <v>0</v>
      </c>
      <c r="O303" s="320">
        <f t="shared" si="86"/>
        <v>0</v>
      </c>
      <c r="U303" s="16"/>
      <c r="V303" s="16"/>
      <c r="W303" s="16"/>
      <c r="X303" s="16"/>
      <c r="Y303" s="236">
        <f t="shared" si="77"/>
        <v>0</v>
      </c>
      <c r="Z303" s="16"/>
      <c r="AA303" s="16"/>
      <c r="AB303" s="16"/>
      <c r="AC303" s="16"/>
      <c r="AD303" s="16"/>
      <c r="AE303" s="16"/>
      <c r="AF303" s="16"/>
      <c r="AG303" s="16"/>
      <c r="AH303" s="16"/>
      <c r="AI303" s="16"/>
      <c r="AJ303" s="16"/>
      <c r="AK303" s="16"/>
      <c r="AL303" s="16"/>
      <c r="AM303" s="16"/>
      <c r="AN303" s="16"/>
      <c r="AO303" s="16"/>
      <c r="AP303" s="16"/>
      <c r="AQ303" s="16"/>
    </row>
    <row r="304" spans="1:43" s="4" customFormat="1" ht="38.25" hidden="1">
      <c r="A304" s="276">
        <f t="shared" si="75"/>
        <v>257</v>
      </c>
      <c r="B304" s="245">
        <v>453000</v>
      </c>
      <c r="C304" s="277" t="s">
        <v>150</v>
      </c>
      <c r="D304" s="254">
        <f t="shared" ref="D304:M304" si="93">SUM(D305:D306)</f>
        <v>0</v>
      </c>
      <c r="E304" s="253">
        <f t="shared" si="93"/>
        <v>0</v>
      </c>
      <c r="F304" s="254">
        <f t="shared" si="93"/>
        <v>0</v>
      </c>
      <c r="G304" s="253">
        <f t="shared" si="93"/>
        <v>0</v>
      </c>
      <c r="H304" s="252">
        <f t="shared" si="93"/>
        <v>0</v>
      </c>
      <c r="I304" s="253">
        <f t="shared" si="93"/>
        <v>0</v>
      </c>
      <c r="J304" s="254">
        <f t="shared" si="93"/>
        <v>0</v>
      </c>
      <c r="K304" s="253">
        <f t="shared" si="93"/>
        <v>0</v>
      </c>
      <c r="L304" s="254">
        <f t="shared" si="93"/>
        <v>0</v>
      </c>
      <c r="M304" s="253">
        <f t="shared" si="93"/>
        <v>0</v>
      </c>
      <c r="N304" s="254">
        <f t="shared" si="86"/>
        <v>0</v>
      </c>
      <c r="O304" s="253">
        <f t="shared" si="86"/>
        <v>0</v>
      </c>
      <c r="U304" s="16"/>
      <c r="V304" s="16"/>
      <c r="W304" s="16"/>
      <c r="X304" s="16"/>
      <c r="Y304" s="236">
        <f t="shared" si="77"/>
        <v>0</v>
      </c>
      <c r="Z304" s="16"/>
      <c r="AA304" s="16"/>
      <c r="AB304" s="16"/>
      <c r="AC304" s="16"/>
      <c r="AD304" s="16"/>
      <c r="AE304" s="16"/>
      <c r="AF304" s="16"/>
      <c r="AG304" s="16"/>
      <c r="AH304" s="16"/>
      <c r="AI304" s="16"/>
      <c r="AJ304" s="16"/>
      <c r="AK304" s="16"/>
      <c r="AL304" s="16"/>
      <c r="AM304" s="16"/>
      <c r="AN304" s="16"/>
      <c r="AO304" s="16"/>
      <c r="AP304" s="16"/>
      <c r="AQ304" s="16"/>
    </row>
    <row r="305" spans="1:43" s="4" customFormat="1" ht="32.25" hidden="1" customHeight="1">
      <c r="A305" s="278">
        <f t="shared" si="75"/>
        <v>258</v>
      </c>
      <c r="B305" s="246">
        <v>453100</v>
      </c>
      <c r="C305" s="279" t="s">
        <v>1138</v>
      </c>
      <c r="D305" s="257"/>
      <c r="E305" s="256"/>
      <c r="F305" s="257"/>
      <c r="G305" s="256"/>
      <c r="H305" s="268"/>
      <c r="I305" s="269"/>
      <c r="J305" s="257"/>
      <c r="K305" s="256"/>
      <c r="L305" s="257"/>
      <c r="M305" s="256"/>
      <c r="N305" s="331">
        <f t="shared" si="86"/>
        <v>0</v>
      </c>
      <c r="O305" s="320">
        <f t="shared" si="86"/>
        <v>0</v>
      </c>
      <c r="U305" s="16"/>
      <c r="V305" s="16"/>
      <c r="W305" s="16"/>
      <c r="X305" s="16"/>
      <c r="Y305" s="236">
        <f t="shared" si="77"/>
        <v>0</v>
      </c>
      <c r="Z305" s="16"/>
      <c r="AA305" s="16"/>
      <c r="AB305" s="16"/>
      <c r="AC305" s="16"/>
      <c r="AD305" s="16"/>
      <c r="AE305" s="16"/>
      <c r="AF305" s="16"/>
      <c r="AG305" s="16"/>
      <c r="AH305" s="16"/>
      <c r="AI305" s="16"/>
      <c r="AJ305" s="16"/>
      <c r="AK305" s="16"/>
      <c r="AL305" s="16"/>
      <c r="AM305" s="16"/>
      <c r="AN305" s="16"/>
      <c r="AO305" s="16"/>
      <c r="AP305" s="16"/>
      <c r="AQ305" s="16"/>
    </row>
    <row r="306" spans="1:43" s="4" customFormat="1" ht="32.25" hidden="1" customHeight="1">
      <c r="A306" s="283">
        <f t="shared" si="75"/>
        <v>259</v>
      </c>
      <c r="B306" s="248">
        <v>453200</v>
      </c>
      <c r="C306" s="284" t="s">
        <v>1139</v>
      </c>
      <c r="D306" s="257"/>
      <c r="E306" s="256"/>
      <c r="F306" s="257"/>
      <c r="G306" s="256"/>
      <c r="H306" s="268"/>
      <c r="I306" s="269"/>
      <c r="J306" s="257"/>
      <c r="K306" s="256"/>
      <c r="L306" s="257"/>
      <c r="M306" s="256"/>
      <c r="N306" s="336">
        <f t="shared" si="86"/>
        <v>0</v>
      </c>
      <c r="O306" s="322">
        <f t="shared" si="86"/>
        <v>0</v>
      </c>
      <c r="U306" s="16"/>
      <c r="V306" s="16"/>
      <c r="W306" s="16"/>
      <c r="X306" s="16"/>
      <c r="Y306" s="236">
        <f t="shared" si="77"/>
        <v>0</v>
      </c>
      <c r="Z306" s="16"/>
      <c r="AA306" s="16"/>
      <c r="AB306" s="16"/>
      <c r="AC306" s="16"/>
      <c r="AD306" s="16"/>
      <c r="AE306" s="16"/>
      <c r="AF306" s="16"/>
      <c r="AG306" s="16"/>
      <c r="AH306" s="16"/>
      <c r="AI306" s="16"/>
      <c r="AJ306" s="16"/>
      <c r="AK306" s="16"/>
      <c r="AL306" s="16"/>
      <c r="AM306" s="16"/>
      <c r="AN306" s="16"/>
      <c r="AO306" s="16"/>
      <c r="AP306" s="16"/>
      <c r="AQ306" s="16"/>
    </row>
    <row r="307" spans="1:43" s="4" customFormat="1" ht="32.25" hidden="1" customHeight="1">
      <c r="A307" s="276">
        <f t="shared" si="75"/>
        <v>260</v>
      </c>
      <c r="B307" s="245">
        <v>454000</v>
      </c>
      <c r="C307" s="277" t="s">
        <v>151</v>
      </c>
      <c r="D307" s="254">
        <f t="shared" ref="D307:M307" si="94">SUM(D308:D309)</f>
        <v>0</v>
      </c>
      <c r="E307" s="253">
        <f t="shared" si="94"/>
        <v>0</v>
      </c>
      <c r="F307" s="254">
        <f t="shared" si="94"/>
        <v>0</v>
      </c>
      <c r="G307" s="253">
        <f t="shared" si="94"/>
        <v>0</v>
      </c>
      <c r="H307" s="252">
        <f t="shared" si="94"/>
        <v>0</v>
      </c>
      <c r="I307" s="253">
        <f t="shared" si="94"/>
        <v>0</v>
      </c>
      <c r="J307" s="254">
        <f t="shared" si="94"/>
        <v>0</v>
      </c>
      <c r="K307" s="253">
        <f t="shared" si="94"/>
        <v>0</v>
      </c>
      <c r="L307" s="254">
        <f t="shared" si="94"/>
        <v>0</v>
      </c>
      <c r="M307" s="253">
        <f t="shared" si="94"/>
        <v>0</v>
      </c>
      <c r="N307" s="254">
        <f t="shared" si="86"/>
        <v>0</v>
      </c>
      <c r="O307" s="253">
        <f t="shared" si="86"/>
        <v>0</v>
      </c>
      <c r="U307" s="16"/>
      <c r="V307" s="16"/>
      <c r="W307" s="16"/>
      <c r="X307" s="16"/>
      <c r="Y307" s="236">
        <f t="shared" si="77"/>
        <v>0</v>
      </c>
      <c r="Z307" s="16"/>
      <c r="AA307" s="16"/>
      <c r="AB307" s="16"/>
      <c r="AC307" s="16"/>
      <c r="AD307" s="16"/>
      <c r="AE307" s="16"/>
      <c r="AF307" s="16"/>
      <c r="AG307" s="16"/>
      <c r="AH307" s="16"/>
      <c r="AI307" s="16"/>
      <c r="AJ307" s="16"/>
      <c r="AK307" s="16"/>
      <c r="AL307" s="16"/>
      <c r="AM307" s="16"/>
      <c r="AN307" s="16"/>
      <c r="AO307" s="16"/>
      <c r="AP307" s="16"/>
      <c r="AQ307" s="16"/>
    </row>
    <row r="308" spans="1:43" s="4" customFormat="1" ht="32.25" hidden="1" customHeight="1">
      <c r="A308" s="278">
        <f t="shared" si="75"/>
        <v>261</v>
      </c>
      <c r="B308" s="246">
        <v>454100</v>
      </c>
      <c r="C308" s="279" t="s">
        <v>1140</v>
      </c>
      <c r="D308" s="257"/>
      <c r="E308" s="256"/>
      <c r="F308" s="257"/>
      <c r="G308" s="256"/>
      <c r="H308" s="268"/>
      <c r="I308" s="269"/>
      <c r="J308" s="257"/>
      <c r="K308" s="256"/>
      <c r="L308" s="257"/>
      <c r="M308" s="256"/>
      <c r="N308" s="331">
        <f t="shared" si="86"/>
        <v>0</v>
      </c>
      <c r="O308" s="320">
        <f t="shared" si="86"/>
        <v>0</v>
      </c>
      <c r="U308" s="16"/>
      <c r="V308" s="16"/>
      <c r="W308" s="16"/>
      <c r="X308" s="16"/>
      <c r="Y308" s="236">
        <f t="shared" si="77"/>
        <v>0</v>
      </c>
      <c r="Z308" s="16"/>
      <c r="AA308" s="16"/>
      <c r="AB308" s="16"/>
      <c r="AC308" s="16"/>
      <c r="AD308" s="16"/>
      <c r="AE308" s="16"/>
      <c r="AF308" s="16"/>
      <c r="AG308" s="16"/>
      <c r="AH308" s="16"/>
      <c r="AI308" s="16"/>
      <c r="AJ308" s="16"/>
      <c r="AK308" s="16"/>
      <c r="AL308" s="16"/>
      <c r="AM308" s="16"/>
      <c r="AN308" s="16"/>
      <c r="AO308" s="16"/>
      <c r="AP308" s="16"/>
      <c r="AQ308" s="16"/>
    </row>
    <row r="309" spans="1:43" s="4" customFormat="1" ht="32.25" hidden="1" customHeight="1">
      <c r="A309" s="278">
        <f t="shared" si="75"/>
        <v>262</v>
      </c>
      <c r="B309" s="246">
        <v>454200</v>
      </c>
      <c r="C309" s="279" t="s">
        <v>1141</v>
      </c>
      <c r="D309" s="257"/>
      <c r="E309" s="256"/>
      <c r="F309" s="257"/>
      <c r="G309" s="256"/>
      <c r="H309" s="268"/>
      <c r="I309" s="269"/>
      <c r="J309" s="257"/>
      <c r="K309" s="256"/>
      <c r="L309" s="257"/>
      <c r="M309" s="256"/>
      <c r="N309" s="331">
        <f t="shared" si="86"/>
        <v>0</v>
      </c>
      <c r="O309" s="320">
        <f t="shared" si="86"/>
        <v>0</v>
      </c>
      <c r="U309" s="16"/>
      <c r="V309" s="16"/>
      <c r="W309" s="16"/>
      <c r="X309" s="16"/>
      <c r="Y309" s="236">
        <f t="shared" si="77"/>
        <v>0</v>
      </c>
      <c r="Z309" s="16"/>
      <c r="AA309" s="16"/>
      <c r="AB309" s="16"/>
      <c r="AC309" s="16"/>
      <c r="AD309" s="16"/>
      <c r="AE309" s="16"/>
      <c r="AF309" s="16"/>
      <c r="AG309" s="16"/>
      <c r="AH309" s="16"/>
      <c r="AI309" s="16"/>
      <c r="AJ309" s="16"/>
      <c r="AK309" s="16"/>
      <c r="AL309" s="16"/>
      <c r="AM309" s="16"/>
      <c r="AN309" s="16"/>
      <c r="AO309" s="16"/>
      <c r="AP309" s="16"/>
      <c r="AQ309" s="16"/>
    </row>
    <row r="310" spans="1:43" s="4" customFormat="1" ht="32.25" hidden="1" customHeight="1">
      <c r="A310" s="276">
        <f t="shared" si="75"/>
        <v>263</v>
      </c>
      <c r="B310" s="245">
        <v>460000</v>
      </c>
      <c r="C310" s="277" t="s">
        <v>152</v>
      </c>
      <c r="D310" s="254">
        <f>D311+D314+D317+D320+D323</f>
        <v>0</v>
      </c>
      <c r="E310" s="253">
        <f t="shared" ref="E310:M310" si="95">E311+E314+E317+E320+E323</f>
        <v>0</v>
      </c>
      <c r="F310" s="254">
        <f t="shared" si="95"/>
        <v>0</v>
      </c>
      <c r="G310" s="253">
        <f t="shared" si="95"/>
        <v>0</v>
      </c>
      <c r="H310" s="252">
        <f t="shared" si="95"/>
        <v>0</v>
      </c>
      <c r="I310" s="253">
        <f t="shared" si="95"/>
        <v>0</v>
      </c>
      <c r="J310" s="254">
        <f t="shared" si="95"/>
        <v>0</v>
      </c>
      <c r="K310" s="253">
        <f t="shared" si="95"/>
        <v>0</v>
      </c>
      <c r="L310" s="254">
        <f t="shared" si="95"/>
        <v>0</v>
      </c>
      <c r="M310" s="253">
        <f t="shared" si="95"/>
        <v>0</v>
      </c>
      <c r="N310" s="254">
        <f t="shared" si="86"/>
        <v>0</v>
      </c>
      <c r="O310" s="253">
        <f t="shared" si="86"/>
        <v>0</v>
      </c>
      <c r="U310" s="16"/>
      <c r="V310" s="16"/>
      <c r="W310" s="16"/>
      <c r="X310" s="16"/>
      <c r="Y310" s="236">
        <f t="shared" si="77"/>
        <v>0</v>
      </c>
      <c r="Z310" s="16"/>
      <c r="AA310" s="16"/>
      <c r="AB310" s="16"/>
      <c r="AC310" s="16"/>
      <c r="AD310" s="16"/>
      <c r="AE310" s="16"/>
      <c r="AF310" s="16"/>
      <c r="AG310" s="16"/>
      <c r="AH310" s="16"/>
      <c r="AI310" s="16"/>
      <c r="AJ310" s="16"/>
      <c r="AK310" s="16"/>
      <c r="AL310" s="16"/>
      <c r="AM310" s="16"/>
      <c r="AN310" s="16"/>
      <c r="AO310" s="16"/>
      <c r="AP310" s="16"/>
      <c r="AQ310" s="16"/>
    </row>
    <row r="311" spans="1:43" s="4" customFormat="1" ht="32.25" hidden="1" customHeight="1">
      <c r="A311" s="276">
        <f t="shared" si="75"/>
        <v>264</v>
      </c>
      <c r="B311" s="245">
        <v>461000</v>
      </c>
      <c r="C311" s="277" t="s">
        <v>153</v>
      </c>
      <c r="D311" s="254">
        <f t="shared" ref="D311:M311" si="96">SUM(D312:D313)</f>
        <v>0</v>
      </c>
      <c r="E311" s="253">
        <f t="shared" si="96"/>
        <v>0</v>
      </c>
      <c r="F311" s="254">
        <f t="shared" si="96"/>
        <v>0</v>
      </c>
      <c r="G311" s="253">
        <f t="shared" si="96"/>
        <v>0</v>
      </c>
      <c r="H311" s="252">
        <f t="shared" si="96"/>
        <v>0</v>
      </c>
      <c r="I311" s="253">
        <f t="shared" si="96"/>
        <v>0</v>
      </c>
      <c r="J311" s="254">
        <f t="shared" si="96"/>
        <v>0</v>
      </c>
      <c r="K311" s="253">
        <f t="shared" si="96"/>
        <v>0</v>
      </c>
      <c r="L311" s="254">
        <f t="shared" si="96"/>
        <v>0</v>
      </c>
      <c r="M311" s="253">
        <f t="shared" si="96"/>
        <v>0</v>
      </c>
      <c r="N311" s="254">
        <f t="shared" si="86"/>
        <v>0</v>
      </c>
      <c r="O311" s="253">
        <f t="shared" si="86"/>
        <v>0</v>
      </c>
      <c r="U311" s="16"/>
      <c r="V311" s="16"/>
      <c r="W311" s="16"/>
      <c r="X311" s="16"/>
      <c r="Y311" s="236">
        <f t="shared" si="77"/>
        <v>0</v>
      </c>
      <c r="Z311" s="16"/>
      <c r="AA311" s="16"/>
      <c r="AB311" s="16"/>
      <c r="AC311" s="16"/>
      <c r="AD311" s="16"/>
      <c r="AE311" s="16"/>
      <c r="AF311" s="16"/>
      <c r="AG311" s="16"/>
      <c r="AH311" s="16"/>
      <c r="AI311" s="16"/>
      <c r="AJ311" s="16"/>
      <c r="AK311" s="16"/>
      <c r="AL311" s="16"/>
      <c r="AM311" s="16"/>
      <c r="AN311" s="16"/>
      <c r="AO311" s="16"/>
      <c r="AP311" s="16"/>
      <c r="AQ311" s="16"/>
    </row>
    <row r="312" spans="1:43" s="4" customFormat="1" ht="32.25" hidden="1" customHeight="1">
      <c r="A312" s="278">
        <f t="shared" ref="A312:A375" si="97">A311+1</f>
        <v>265</v>
      </c>
      <c r="B312" s="246">
        <v>461100</v>
      </c>
      <c r="C312" s="279" t="s">
        <v>1142</v>
      </c>
      <c r="D312" s="257"/>
      <c r="E312" s="256"/>
      <c r="F312" s="257"/>
      <c r="G312" s="256"/>
      <c r="H312" s="268"/>
      <c r="I312" s="269"/>
      <c r="J312" s="257"/>
      <c r="K312" s="256"/>
      <c r="L312" s="257"/>
      <c r="M312" s="256"/>
      <c r="N312" s="331">
        <f t="shared" si="86"/>
        <v>0</v>
      </c>
      <c r="O312" s="320">
        <f t="shared" si="86"/>
        <v>0</v>
      </c>
      <c r="U312" s="16"/>
      <c r="V312" s="16"/>
      <c r="W312" s="16"/>
      <c r="X312" s="16"/>
      <c r="Y312" s="236">
        <f t="shared" ref="Y312:Y375" si="98">SUM(D312:O312)</f>
        <v>0</v>
      </c>
      <c r="Z312" s="16"/>
      <c r="AA312" s="16"/>
      <c r="AB312" s="16"/>
      <c r="AC312" s="16"/>
      <c r="AD312" s="16"/>
      <c r="AE312" s="16"/>
      <c r="AF312" s="16"/>
      <c r="AG312" s="16"/>
      <c r="AH312" s="16"/>
      <c r="AI312" s="16"/>
      <c r="AJ312" s="16"/>
      <c r="AK312" s="16"/>
      <c r="AL312" s="16"/>
      <c r="AM312" s="16"/>
      <c r="AN312" s="16"/>
      <c r="AO312" s="16"/>
      <c r="AP312" s="16"/>
      <c r="AQ312" s="16"/>
    </row>
    <row r="313" spans="1:43" s="4" customFormat="1" ht="32.25" hidden="1" customHeight="1">
      <c r="A313" s="278">
        <f t="shared" si="97"/>
        <v>266</v>
      </c>
      <c r="B313" s="246">
        <v>461200</v>
      </c>
      <c r="C313" s="279" t="s">
        <v>1143</v>
      </c>
      <c r="D313" s="257"/>
      <c r="E313" s="256"/>
      <c r="F313" s="257"/>
      <c r="G313" s="256"/>
      <c r="H313" s="268"/>
      <c r="I313" s="269"/>
      <c r="J313" s="257"/>
      <c r="K313" s="256"/>
      <c r="L313" s="257"/>
      <c r="M313" s="256"/>
      <c r="N313" s="331">
        <f t="shared" si="86"/>
        <v>0</v>
      </c>
      <c r="O313" s="320">
        <f t="shared" si="86"/>
        <v>0</v>
      </c>
      <c r="U313" s="16"/>
      <c r="V313" s="16"/>
      <c r="W313" s="16"/>
      <c r="X313" s="16"/>
      <c r="Y313" s="236">
        <f t="shared" si="98"/>
        <v>0</v>
      </c>
      <c r="Z313" s="16"/>
      <c r="AA313" s="16"/>
      <c r="AB313" s="16"/>
      <c r="AC313" s="16"/>
      <c r="AD313" s="16"/>
      <c r="AE313" s="16"/>
      <c r="AF313" s="16"/>
      <c r="AG313" s="16"/>
      <c r="AH313" s="16"/>
      <c r="AI313" s="16"/>
      <c r="AJ313" s="16"/>
      <c r="AK313" s="16"/>
      <c r="AL313" s="16"/>
      <c r="AM313" s="16"/>
      <c r="AN313" s="16"/>
      <c r="AO313" s="16"/>
      <c r="AP313" s="16"/>
      <c r="AQ313" s="16"/>
    </row>
    <row r="314" spans="1:43" s="4" customFormat="1" ht="32.25" hidden="1" customHeight="1">
      <c r="A314" s="276">
        <f t="shared" si="97"/>
        <v>267</v>
      </c>
      <c r="B314" s="245">
        <v>462000</v>
      </c>
      <c r="C314" s="277" t="s">
        <v>154</v>
      </c>
      <c r="D314" s="254">
        <f t="shared" ref="D314:M314" si="99">SUM(D315:D316)</f>
        <v>0</v>
      </c>
      <c r="E314" s="253">
        <f t="shared" si="99"/>
        <v>0</v>
      </c>
      <c r="F314" s="254">
        <f t="shared" si="99"/>
        <v>0</v>
      </c>
      <c r="G314" s="253">
        <f t="shared" si="99"/>
        <v>0</v>
      </c>
      <c r="H314" s="252">
        <f t="shared" si="99"/>
        <v>0</v>
      </c>
      <c r="I314" s="253">
        <f t="shared" si="99"/>
        <v>0</v>
      </c>
      <c r="J314" s="254">
        <f t="shared" si="99"/>
        <v>0</v>
      </c>
      <c r="K314" s="253">
        <f t="shared" si="99"/>
        <v>0</v>
      </c>
      <c r="L314" s="254">
        <f t="shared" si="99"/>
        <v>0</v>
      </c>
      <c r="M314" s="253">
        <f t="shared" si="99"/>
        <v>0</v>
      </c>
      <c r="N314" s="254">
        <f t="shared" si="86"/>
        <v>0</v>
      </c>
      <c r="O314" s="253">
        <f t="shared" si="86"/>
        <v>0</v>
      </c>
      <c r="U314" s="16"/>
      <c r="V314" s="16"/>
      <c r="W314" s="16"/>
      <c r="X314" s="16"/>
      <c r="Y314" s="236">
        <f t="shared" si="98"/>
        <v>0</v>
      </c>
      <c r="Z314" s="16"/>
      <c r="AA314" s="16"/>
      <c r="AB314" s="16"/>
      <c r="AC314" s="16"/>
      <c r="AD314" s="16"/>
      <c r="AE314" s="16"/>
      <c r="AF314" s="16"/>
      <c r="AG314" s="16"/>
      <c r="AH314" s="16"/>
      <c r="AI314" s="16"/>
      <c r="AJ314" s="16"/>
      <c r="AK314" s="16"/>
      <c r="AL314" s="16"/>
      <c r="AM314" s="16"/>
      <c r="AN314" s="16"/>
      <c r="AO314" s="16"/>
      <c r="AP314" s="16"/>
      <c r="AQ314" s="16"/>
    </row>
    <row r="315" spans="1:43" s="4" customFormat="1" ht="32.25" hidden="1" customHeight="1">
      <c r="A315" s="278">
        <f t="shared" si="97"/>
        <v>268</v>
      </c>
      <c r="B315" s="246">
        <v>462100</v>
      </c>
      <c r="C315" s="279" t="s">
        <v>1144</v>
      </c>
      <c r="D315" s="257"/>
      <c r="E315" s="256"/>
      <c r="F315" s="257"/>
      <c r="G315" s="256"/>
      <c r="H315" s="268"/>
      <c r="I315" s="269"/>
      <c r="J315" s="257"/>
      <c r="K315" s="256"/>
      <c r="L315" s="257"/>
      <c r="M315" s="256"/>
      <c r="N315" s="331">
        <f t="shared" si="86"/>
        <v>0</v>
      </c>
      <c r="O315" s="320">
        <f t="shared" si="86"/>
        <v>0</v>
      </c>
      <c r="U315" s="16"/>
      <c r="V315" s="16"/>
      <c r="W315" s="16"/>
      <c r="X315" s="16"/>
      <c r="Y315" s="236">
        <f t="shared" si="98"/>
        <v>0</v>
      </c>
      <c r="Z315" s="16"/>
      <c r="AA315" s="16"/>
      <c r="AB315" s="16"/>
      <c r="AC315" s="16"/>
      <c r="AD315" s="16"/>
      <c r="AE315" s="16"/>
      <c r="AF315" s="16"/>
      <c r="AG315" s="16"/>
      <c r="AH315" s="16"/>
      <c r="AI315" s="16"/>
      <c r="AJ315" s="16"/>
      <c r="AK315" s="16"/>
      <c r="AL315" s="16"/>
      <c r="AM315" s="16"/>
      <c r="AN315" s="16"/>
      <c r="AO315" s="16"/>
      <c r="AP315" s="16"/>
      <c r="AQ315" s="16"/>
    </row>
    <row r="316" spans="1:43" s="4" customFormat="1" ht="32.25" hidden="1" customHeight="1">
      <c r="A316" s="278">
        <f t="shared" si="97"/>
        <v>269</v>
      </c>
      <c r="B316" s="246">
        <v>462200</v>
      </c>
      <c r="C316" s="279" t="s">
        <v>1145</v>
      </c>
      <c r="D316" s="257"/>
      <c r="E316" s="256"/>
      <c r="F316" s="257"/>
      <c r="G316" s="256"/>
      <c r="H316" s="268"/>
      <c r="I316" s="269"/>
      <c r="J316" s="257"/>
      <c r="K316" s="256"/>
      <c r="L316" s="257"/>
      <c r="M316" s="256"/>
      <c r="N316" s="331">
        <f t="shared" si="86"/>
        <v>0</v>
      </c>
      <c r="O316" s="320">
        <f t="shared" si="86"/>
        <v>0</v>
      </c>
      <c r="U316" s="16"/>
      <c r="V316" s="16"/>
      <c r="W316" s="16"/>
      <c r="X316" s="16"/>
      <c r="Y316" s="236">
        <f t="shared" si="98"/>
        <v>0</v>
      </c>
      <c r="Z316" s="16"/>
      <c r="AA316" s="16"/>
      <c r="AB316" s="16"/>
      <c r="AC316" s="16"/>
      <c r="AD316" s="16"/>
      <c r="AE316" s="16"/>
      <c r="AF316" s="16"/>
      <c r="AG316" s="16"/>
      <c r="AH316" s="16"/>
      <c r="AI316" s="16"/>
      <c r="AJ316" s="16"/>
      <c r="AK316" s="16"/>
      <c r="AL316" s="16"/>
      <c r="AM316" s="16"/>
      <c r="AN316" s="16"/>
      <c r="AO316" s="16"/>
      <c r="AP316" s="16"/>
      <c r="AQ316" s="16"/>
    </row>
    <row r="317" spans="1:43" s="4" customFormat="1" ht="32.25" hidden="1" customHeight="1">
      <c r="A317" s="276">
        <f t="shared" si="97"/>
        <v>270</v>
      </c>
      <c r="B317" s="245">
        <v>463000</v>
      </c>
      <c r="C317" s="277" t="s">
        <v>155</v>
      </c>
      <c r="D317" s="254">
        <f>SUM(D318:D319)</f>
        <v>0</v>
      </c>
      <c r="E317" s="253">
        <f t="shared" ref="E317:M317" si="100">SUM(E318:E319)</f>
        <v>0</v>
      </c>
      <c r="F317" s="254">
        <f t="shared" si="100"/>
        <v>0</v>
      </c>
      <c r="G317" s="253">
        <f t="shared" si="100"/>
        <v>0</v>
      </c>
      <c r="H317" s="252">
        <f t="shared" si="100"/>
        <v>0</v>
      </c>
      <c r="I317" s="253">
        <f t="shared" si="100"/>
        <v>0</v>
      </c>
      <c r="J317" s="254">
        <f t="shared" si="100"/>
        <v>0</v>
      </c>
      <c r="K317" s="253">
        <f t="shared" si="100"/>
        <v>0</v>
      </c>
      <c r="L317" s="254">
        <f t="shared" si="100"/>
        <v>0</v>
      </c>
      <c r="M317" s="253">
        <f t="shared" si="100"/>
        <v>0</v>
      </c>
      <c r="N317" s="254">
        <f t="shared" si="86"/>
        <v>0</v>
      </c>
      <c r="O317" s="253">
        <f t="shared" si="86"/>
        <v>0</v>
      </c>
      <c r="U317" s="16"/>
      <c r="V317" s="16"/>
      <c r="W317" s="16"/>
      <c r="X317" s="16"/>
      <c r="Y317" s="236">
        <f t="shared" si="98"/>
        <v>0</v>
      </c>
      <c r="Z317" s="16"/>
      <c r="AA317" s="16"/>
      <c r="AB317" s="16"/>
      <c r="AC317" s="16"/>
      <c r="AD317" s="16"/>
      <c r="AE317" s="16"/>
      <c r="AF317" s="16"/>
      <c r="AG317" s="16"/>
      <c r="AH317" s="16"/>
      <c r="AI317" s="16"/>
      <c r="AJ317" s="16"/>
      <c r="AK317" s="16"/>
      <c r="AL317" s="16"/>
      <c r="AM317" s="16"/>
      <c r="AN317" s="16"/>
      <c r="AO317" s="16"/>
      <c r="AP317" s="16"/>
      <c r="AQ317" s="16"/>
    </row>
    <row r="318" spans="1:43" s="4" customFormat="1" ht="32.25" hidden="1" customHeight="1">
      <c r="A318" s="278">
        <f t="shared" si="97"/>
        <v>271</v>
      </c>
      <c r="B318" s="246">
        <v>463100</v>
      </c>
      <c r="C318" s="279" t="s">
        <v>1309</v>
      </c>
      <c r="D318" s="257"/>
      <c r="E318" s="256"/>
      <c r="F318" s="257"/>
      <c r="G318" s="256"/>
      <c r="H318" s="268"/>
      <c r="I318" s="269"/>
      <c r="J318" s="257"/>
      <c r="K318" s="256"/>
      <c r="L318" s="257"/>
      <c r="M318" s="256"/>
      <c r="N318" s="331">
        <f t="shared" si="86"/>
        <v>0</v>
      </c>
      <c r="O318" s="320">
        <f t="shared" si="86"/>
        <v>0</v>
      </c>
      <c r="U318" s="16"/>
      <c r="V318" s="16"/>
      <c r="W318" s="16"/>
      <c r="X318" s="16"/>
      <c r="Y318" s="236">
        <f t="shared" si="98"/>
        <v>0</v>
      </c>
      <c r="Z318" s="16"/>
      <c r="AA318" s="16"/>
      <c r="AB318" s="16"/>
      <c r="AC318" s="16"/>
      <c r="AD318" s="16"/>
      <c r="AE318" s="16"/>
      <c r="AF318" s="16"/>
      <c r="AG318" s="16"/>
      <c r="AH318" s="16"/>
      <c r="AI318" s="16"/>
      <c r="AJ318" s="16"/>
      <c r="AK318" s="16"/>
      <c r="AL318" s="16"/>
      <c r="AM318" s="16"/>
      <c r="AN318" s="16"/>
      <c r="AO318" s="16"/>
      <c r="AP318" s="16"/>
      <c r="AQ318" s="16"/>
    </row>
    <row r="319" spans="1:43" s="4" customFormat="1" ht="32.25" hidden="1" customHeight="1">
      <c r="A319" s="278">
        <f t="shared" si="97"/>
        <v>272</v>
      </c>
      <c r="B319" s="246">
        <v>463200</v>
      </c>
      <c r="C319" s="279" t="s">
        <v>1310</v>
      </c>
      <c r="D319" s="257"/>
      <c r="E319" s="256"/>
      <c r="F319" s="257"/>
      <c r="G319" s="256"/>
      <c r="H319" s="268"/>
      <c r="I319" s="269"/>
      <c r="J319" s="257"/>
      <c r="K319" s="256"/>
      <c r="L319" s="257"/>
      <c r="M319" s="256"/>
      <c r="N319" s="331">
        <f t="shared" si="86"/>
        <v>0</v>
      </c>
      <c r="O319" s="320">
        <f t="shared" si="86"/>
        <v>0</v>
      </c>
      <c r="U319" s="16"/>
      <c r="V319" s="16"/>
      <c r="W319" s="16"/>
      <c r="X319" s="16"/>
      <c r="Y319" s="236">
        <f t="shared" si="98"/>
        <v>0</v>
      </c>
      <c r="Z319" s="16"/>
      <c r="AA319" s="16"/>
      <c r="AB319" s="16"/>
      <c r="AC319" s="16"/>
      <c r="AD319" s="16"/>
      <c r="AE319" s="16"/>
      <c r="AF319" s="16"/>
      <c r="AG319" s="16"/>
      <c r="AH319" s="16"/>
      <c r="AI319" s="16"/>
      <c r="AJ319" s="16"/>
      <c r="AK319" s="16"/>
      <c r="AL319" s="16"/>
      <c r="AM319" s="16"/>
      <c r="AN319" s="16"/>
      <c r="AO319" s="16"/>
      <c r="AP319" s="16"/>
      <c r="AQ319" s="16"/>
    </row>
    <row r="320" spans="1:43" s="4" customFormat="1" ht="38.25" hidden="1">
      <c r="A320" s="276">
        <f t="shared" si="97"/>
        <v>273</v>
      </c>
      <c r="B320" s="245">
        <v>464000</v>
      </c>
      <c r="C320" s="277" t="s">
        <v>156</v>
      </c>
      <c r="D320" s="260">
        <f t="shared" ref="D320:M320" si="101">SUM(D321:D322)</f>
        <v>0</v>
      </c>
      <c r="E320" s="259">
        <f t="shared" si="101"/>
        <v>0</v>
      </c>
      <c r="F320" s="260">
        <f t="shared" si="101"/>
        <v>0</v>
      </c>
      <c r="G320" s="259">
        <f t="shared" si="101"/>
        <v>0</v>
      </c>
      <c r="H320" s="258">
        <f t="shared" si="101"/>
        <v>0</v>
      </c>
      <c r="I320" s="259">
        <f t="shared" si="101"/>
        <v>0</v>
      </c>
      <c r="J320" s="260">
        <f t="shared" si="101"/>
        <v>0</v>
      </c>
      <c r="K320" s="259">
        <f t="shared" si="101"/>
        <v>0</v>
      </c>
      <c r="L320" s="260">
        <f t="shared" si="101"/>
        <v>0</v>
      </c>
      <c r="M320" s="259">
        <f t="shared" si="101"/>
        <v>0</v>
      </c>
      <c r="N320" s="260">
        <f t="shared" si="86"/>
        <v>0</v>
      </c>
      <c r="O320" s="259">
        <f t="shared" si="86"/>
        <v>0</v>
      </c>
      <c r="U320" s="16"/>
      <c r="V320" s="16"/>
      <c r="W320" s="16"/>
      <c r="X320" s="16"/>
      <c r="Y320" s="236">
        <f t="shared" si="98"/>
        <v>0</v>
      </c>
      <c r="Z320" s="16"/>
      <c r="AA320" s="16"/>
      <c r="AB320" s="16"/>
      <c r="AC320" s="16"/>
      <c r="AD320" s="16"/>
      <c r="AE320" s="16"/>
      <c r="AF320" s="16"/>
      <c r="AG320" s="16"/>
      <c r="AH320" s="16"/>
      <c r="AI320" s="16"/>
      <c r="AJ320" s="16"/>
      <c r="AK320" s="16"/>
      <c r="AL320" s="16"/>
      <c r="AM320" s="16"/>
      <c r="AN320" s="16"/>
      <c r="AO320" s="16"/>
      <c r="AP320" s="16"/>
      <c r="AQ320" s="16"/>
    </row>
    <row r="321" spans="1:43" s="4" customFormat="1" ht="32.25" hidden="1" customHeight="1">
      <c r="A321" s="278">
        <f t="shared" si="97"/>
        <v>274</v>
      </c>
      <c r="B321" s="246">
        <v>464100</v>
      </c>
      <c r="C321" s="279" t="s">
        <v>553</v>
      </c>
      <c r="D321" s="257"/>
      <c r="E321" s="256"/>
      <c r="F321" s="257"/>
      <c r="G321" s="256"/>
      <c r="H321" s="268"/>
      <c r="I321" s="269"/>
      <c r="J321" s="257"/>
      <c r="K321" s="256"/>
      <c r="L321" s="257"/>
      <c r="M321" s="256"/>
      <c r="N321" s="331">
        <f t="shared" si="86"/>
        <v>0</v>
      </c>
      <c r="O321" s="320">
        <f t="shared" si="86"/>
        <v>0</v>
      </c>
      <c r="U321" s="16"/>
      <c r="V321" s="16"/>
      <c r="W321" s="16"/>
      <c r="X321" s="16"/>
      <c r="Y321" s="236">
        <f t="shared" si="98"/>
        <v>0</v>
      </c>
      <c r="Z321" s="16"/>
      <c r="AA321" s="16"/>
      <c r="AB321" s="16"/>
      <c r="AC321" s="16"/>
      <c r="AD321" s="16"/>
      <c r="AE321" s="16"/>
      <c r="AF321" s="16"/>
      <c r="AG321" s="16"/>
      <c r="AH321" s="16"/>
      <c r="AI321" s="16"/>
      <c r="AJ321" s="16"/>
      <c r="AK321" s="16"/>
      <c r="AL321" s="16"/>
      <c r="AM321" s="16"/>
      <c r="AN321" s="16"/>
      <c r="AO321" s="16"/>
      <c r="AP321" s="16"/>
      <c r="AQ321" s="16"/>
    </row>
    <row r="322" spans="1:43" s="4" customFormat="1" ht="38.25" hidden="1">
      <c r="A322" s="278">
        <f t="shared" si="97"/>
        <v>275</v>
      </c>
      <c r="B322" s="246">
        <v>464200</v>
      </c>
      <c r="C322" s="279" t="s">
        <v>554</v>
      </c>
      <c r="D322" s="257"/>
      <c r="E322" s="256"/>
      <c r="F322" s="257"/>
      <c r="G322" s="256"/>
      <c r="H322" s="268"/>
      <c r="I322" s="269"/>
      <c r="J322" s="257"/>
      <c r="K322" s="256"/>
      <c r="L322" s="257"/>
      <c r="M322" s="256"/>
      <c r="N322" s="331">
        <f t="shared" si="86"/>
        <v>0</v>
      </c>
      <c r="O322" s="320">
        <f t="shared" si="86"/>
        <v>0</v>
      </c>
      <c r="U322" s="16"/>
      <c r="V322" s="16"/>
      <c r="W322" s="16"/>
      <c r="X322" s="16"/>
      <c r="Y322" s="236">
        <f t="shared" si="98"/>
        <v>0</v>
      </c>
      <c r="Z322" s="16"/>
      <c r="AA322" s="16"/>
      <c r="AB322" s="16"/>
      <c r="AC322" s="16"/>
      <c r="AD322" s="16"/>
      <c r="AE322" s="16"/>
      <c r="AF322" s="16"/>
      <c r="AG322" s="16"/>
      <c r="AH322" s="16"/>
      <c r="AI322" s="16"/>
      <c r="AJ322" s="16"/>
      <c r="AK322" s="16"/>
      <c r="AL322" s="16"/>
      <c r="AM322" s="16"/>
      <c r="AN322" s="16"/>
      <c r="AO322" s="16"/>
      <c r="AP322" s="16"/>
      <c r="AQ322" s="16"/>
    </row>
    <row r="323" spans="1:43" s="4" customFormat="1" ht="32.25" hidden="1" customHeight="1">
      <c r="A323" s="276">
        <f t="shared" si="97"/>
        <v>276</v>
      </c>
      <c r="B323" s="245">
        <v>465000</v>
      </c>
      <c r="C323" s="277" t="s">
        <v>157</v>
      </c>
      <c r="D323" s="260">
        <f t="shared" ref="D323:M323" si="102">SUM(D324:D325)</f>
        <v>0</v>
      </c>
      <c r="E323" s="259">
        <f t="shared" si="102"/>
        <v>0</v>
      </c>
      <c r="F323" s="260">
        <f t="shared" si="102"/>
        <v>0</v>
      </c>
      <c r="G323" s="259">
        <f t="shared" si="102"/>
        <v>0</v>
      </c>
      <c r="H323" s="258">
        <f t="shared" si="102"/>
        <v>0</v>
      </c>
      <c r="I323" s="259">
        <f t="shared" si="102"/>
        <v>0</v>
      </c>
      <c r="J323" s="260">
        <f t="shared" si="102"/>
        <v>0</v>
      </c>
      <c r="K323" s="259">
        <f t="shared" si="102"/>
        <v>0</v>
      </c>
      <c r="L323" s="260">
        <f t="shared" si="102"/>
        <v>0</v>
      </c>
      <c r="M323" s="259">
        <f t="shared" si="102"/>
        <v>0</v>
      </c>
      <c r="N323" s="260">
        <f t="shared" si="86"/>
        <v>0</v>
      </c>
      <c r="O323" s="259">
        <f t="shared" si="86"/>
        <v>0</v>
      </c>
      <c r="U323" s="16"/>
      <c r="V323" s="16"/>
      <c r="W323" s="16"/>
      <c r="X323" s="16"/>
      <c r="Y323" s="236">
        <f t="shared" si="98"/>
        <v>0</v>
      </c>
      <c r="Z323" s="16"/>
      <c r="AA323" s="16"/>
      <c r="AB323" s="16"/>
      <c r="AC323" s="16"/>
      <c r="AD323" s="16"/>
      <c r="AE323" s="16"/>
      <c r="AF323" s="16"/>
      <c r="AG323" s="16"/>
      <c r="AH323" s="16"/>
      <c r="AI323" s="16"/>
      <c r="AJ323" s="16"/>
      <c r="AK323" s="16"/>
      <c r="AL323" s="16"/>
      <c r="AM323" s="16"/>
      <c r="AN323" s="16"/>
      <c r="AO323" s="16"/>
      <c r="AP323" s="16"/>
      <c r="AQ323" s="16"/>
    </row>
    <row r="324" spans="1:43" s="4" customFormat="1" ht="32.25" hidden="1" customHeight="1">
      <c r="A324" s="278">
        <f t="shared" si="97"/>
        <v>277</v>
      </c>
      <c r="B324" s="246">
        <v>465100</v>
      </c>
      <c r="C324" s="279" t="s">
        <v>1146</v>
      </c>
      <c r="D324" s="257"/>
      <c r="E324" s="256"/>
      <c r="F324" s="257"/>
      <c r="G324" s="256"/>
      <c r="H324" s="268"/>
      <c r="I324" s="269"/>
      <c r="J324" s="257"/>
      <c r="K324" s="256"/>
      <c r="L324" s="257"/>
      <c r="M324" s="256"/>
      <c r="N324" s="331">
        <f t="shared" si="86"/>
        <v>0</v>
      </c>
      <c r="O324" s="320">
        <f t="shared" si="86"/>
        <v>0</v>
      </c>
      <c r="U324" s="16"/>
      <c r="V324" s="16"/>
      <c r="W324" s="16"/>
      <c r="X324" s="16"/>
      <c r="Y324" s="236">
        <f t="shared" si="98"/>
        <v>0</v>
      </c>
      <c r="Z324" s="16"/>
      <c r="AA324" s="16"/>
      <c r="AB324" s="16"/>
      <c r="AC324" s="16"/>
      <c r="AD324" s="16"/>
      <c r="AE324" s="16"/>
      <c r="AF324" s="16"/>
      <c r="AG324" s="16"/>
      <c r="AH324" s="16"/>
      <c r="AI324" s="16"/>
      <c r="AJ324" s="16"/>
      <c r="AK324" s="16"/>
      <c r="AL324" s="16"/>
      <c r="AM324" s="16"/>
      <c r="AN324" s="16"/>
      <c r="AO324" s="16"/>
      <c r="AP324" s="16"/>
      <c r="AQ324" s="16"/>
    </row>
    <row r="325" spans="1:43" s="4" customFormat="1" ht="32.25" hidden="1" customHeight="1">
      <c r="A325" s="278">
        <f t="shared" si="97"/>
        <v>278</v>
      </c>
      <c r="B325" s="246">
        <v>465200</v>
      </c>
      <c r="C325" s="279" t="s">
        <v>1147</v>
      </c>
      <c r="D325" s="257"/>
      <c r="E325" s="256"/>
      <c r="F325" s="257"/>
      <c r="G325" s="256"/>
      <c r="H325" s="268"/>
      <c r="I325" s="269"/>
      <c r="J325" s="257"/>
      <c r="K325" s="256"/>
      <c r="L325" s="257"/>
      <c r="M325" s="256"/>
      <c r="N325" s="331">
        <f t="shared" si="86"/>
        <v>0</v>
      </c>
      <c r="O325" s="320">
        <f t="shared" si="86"/>
        <v>0</v>
      </c>
      <c r="U325" s="16"/>
      <c r="V325" s="16"/>
      <c r="W325" s="16"/>
      <c r="X325" s="16"/>
      <c r="Y325" s="236">
        <f t="shared" si="98"/>
        <v>0</v>
      </c>
      <c r="Z325" s="16"/>
      <c r="AA325" s="16"/>
      <c r="AB325" s="16"/>
      <c r="AC325" s="16"/>
      <c r="AD325" s="16"/>
      <c r="AE325" s="16"/>
      <c r="AF325" s="16"/>
      <c r="AG325" s="16"/>
      <c r="AH325" s="16"/>
      <c r="AI325" s="16"/>
      <c r="AJ325" s="16"/>
      <c r="AK325" s="16"/>
      <c r="AL325" s="16"/>
      <c r="AM325" s="16"/>
      <c r="AN325" s="16"/>
      <c r="AO325" s="16"/>
      <c r="AP325" s="16"/>
      <c r="AQ325" s="16"/>
    </row>
    <row r="326" spans="1:43" s="4" customFormat="1" ht="32.25" hidden="1" customHeight="1">
      <c r="A326" s="276">
        <f t="shared" si="97"/>
        <v>279</v>
      </c>
      <c r="B326" s="245">
        <v>470000</v>
      </c>
      <c r="C326" s="277" t="s">
        <v>158</v>
      </c>
      <c r="D326" s="254">
        <f t="shared" ref="D326:M326" si="103">D327+D331</f>
        <v>0</v>
      </c>
      <c r="E326" s="253">
        <f t="shared" si="103"/>
        <v>0</v>
      </c>
      <c r="F326" s="254">
        <f t="shared" si="103"/>
        <v>0</v>
      </c>
      <c r="G326" s="253">
        <f t="shared" si="103"/>
        <v>0</v>
      </c>
      <c r="H326" s="252">
        <f t="shared" si="103"/>
        <v>0</v>
      </c>
      <c r="I326" s="253">
        <f t="shared" si="103"/>
        <v>0</v>
      </c>
      <c r="J326" s="254">
        <f t="shared" si="103"/>
        <v>0</v>
      </c>
      <c r="K326" s="253">
        <f t="shared" si="103"/>
        <v>0</v>
      </c>
      <c r="L326" s="254">
        <f t="shared" si="103"/>
        <v>0</v>
      </c>
      <c r="M326" s="253">
        <f t="shared" si="103"/>
        <v>0</v>
      </c>
      <c r="N326" s="254">
        <f t="shared" si="86"/>
        <v>0</v>
      </c>
      <c r="O326" s="253">
        <f t="shared" si="86"/>
        <v>0</v>
      </c>
      <c r="U326" s="16"/>
      <c r="V326" s="16"/>
      <c r="W326" s="16"/>
      <c r="X326" s="16"/>
      <c r="Y326" s="236">
        <f t="shared" si="98"/>
        <v>0</v>
      </c>
      <c r="Z326" s="16"/>
      <c r="AA326" s="16"/>
      <c r="AB326" s="16"/>
      <c r="AC326" s="16"/>
      <c r="AD326" s="16"/>
      <c r="AE326" s="16"/>
      <c r="AF326" s="16"/>
      <c r="AG326" s="16"/>
      <c r="AH326" s="16"/>
      <c r="AI326" s="16"/>
      <c r="AJ326" s="16"/>
      <c r="AK326" s="16"/>
      <c r="AL326" s="16"/>
      <c r="AM326" s="16"/>
      <c r="AN326" s="16"/>
      <c r="AO326" s="16"/>
      <c r="AP326" s="16"/>
      <c r="AQ326" s="16"/>
    </row>
    <row r="327" spans="1:43" s="4" customFormat="1" ht="51" hidden="1">
      <c r="A327" s="276">
        <f t="shared" si="97"/>
        <v>280</v>
      </c>
      <c r="B327" s="245">
        <v>471000</v>
      </c>
      <c r="C327" s="277" t="s">
        <v>1160</v>
      </c>
      <c r="D327" s="254">
        <f t="shared" ref="D327:M327" si="104">SUM(D328:D330)</f>
        <v>0</v>
      </c>
      <c r="E327" s="253">
        <f t="shared" si="104"/>
        <v>0</v>
      </c>
      <c r="F327" s="254">
        <f t="shared" si="104"/>
        <v>0</v>
      </c>
      <c r="G327" s="253">
        <f t="shared" si="104"/>
        <v>0</v>
      </c>
      <c r="H327" s="252">
        <f t="shared" si="104"/>
        <v>0</v>
      </c>
      <c r="I327" s="253">
        <f t="shared" si="104"/>
        <v>0</v>
      </c>
      <c r="J327" s="254">
        <f t="shared" si="104"/>
        <v>0</v>
      </c>
      <c r="K327" s="253">
        <f t="shared" si="104"/>
        <v>0</v>
      </c>
      <c r="L327" s="254">
        <f t="shared" si="104"/>
        <v>0</v>
      </c>
      <c r="M327" s="253">
        <f t="shared" si="104"/>
        <v>0</v>
      </c>
      <c r="N327" s="254">
        <f t="shared" si="86"/>
        <v>0</v>
      </c>
      <c r="O327" s="253">
        <f t="shared" si="86"/>
        <v>0</v>
      </c>
      <c r="U327" s="16"/>
      <c r="V327" s="16"/>
      <c r="W327" s="16"/>
      <c r="X327" s="16"/>
      <c r="Y327" s="236">
        <f t="shared" si="98"/>
        <v>0</v>
      </c>
      <c r="Z327" s="16"/>
      <c r="AA327" s="16"/>
      <c r="AB327" s="16"/>
      <c r="AC327" s="16"/>
      <c r="AD327" s="16"/>
      <c r="AE327" s="16"/>
      <c r="AF327" s="16"/>
      <c r="AG327" s="16"/>
      <c r="AH327" s="16"/>
      <c r="AI327" s="16"/>
      <c r="AJ327" s="16"/>
      <c r="AK327" s="16"/>
      <c r="AL327" s="16"/>
      <c r="AM327" s="16"/>
      <c r="AN327" s="16"/>
      <c r="AO327" s="16"/>
      <c r="AP327" s="16"/>
      <c r="AQ327" s="16"/>
    </row>
    <row r="328" spans="1:43" s="4" customFormat="1" ht="38.25" hidden="1">
      <c r="A328" s="278">
        <f t="shared" si="97"/>
        <v>281</v>
      </c>
      <c r="B328" s="246">
        <v>471100</v>
      </c>
      <c r="C328" s="279" t="s">
        <v>1148</v>
      </c>
      <c r="D328" s="257"/>
      <c r="E328" s="256"/>
      <c r="F328" s="257"/>
      <c r="G328" s="256"/>
      <c r="H328" s="268"/>
      <c r="I328" s="269"/>
      <c r="J328" s="257"/>
      <c r="K328" s="256"/>
      <c r="L328" s="257"/>
      <c r="M328" s="256"/>
      <c r="N328" s="331">
        <f t="shared" si="86"/>
        <v>0</v>
      </c>
      <c r="O328" s="320">
        <f t="shared" si="86"/>
        <v>0</v>
      </c>
      <c r="U328" s="16"/>
      <c r="V328" s="16"/>
      <c r="W328" s="16"/>
      <c r="X328" s="16"/>
      <c r="Y328" s="236">
        <f t="shared" si="98"/>
        <v>0</v>
      </c>
      <c r="Z328" s="16"/>
      <c r="AA328" s="16"/>
      <c r="AB328" s="16"/>
      <c r="AC328" s="16"/>
      <c r="AD328" s="16"/>
      <c r="AE328" s="16"/>
      <c r="AF328" s="16"/>
      <c r="AG328" s="16"/>
      <c r="AH328" s="16"/>
      <c r="AI328" s="16"/>
      <c r="AJ328" s="16"/>
      <c r="AK328" s="16"/>
      <c r="AL328" s="16"/>
      <c r="AM328" s="16"/>
      <c r="AN328" s="16"/>
      <c r="AO328" s="16"/>
      <c r="AP328" s="16"/>
      <c r="AQ328" s="16"/>
    </row>
    <row r="329" spans="1:43" s="4" customFormat="1" ht="38.25" hidden="1">
      <c r="A329" s="278">
        <f t="shared" si="97"/>
        <v>282</v>
      </c>
      <c r="B329" s="246">
        <v>471200</v>
      </c>
      <c r="C329" s="279" t="s">
        <v>1149</v>
      </c>
      <c r="D329" s="257"/>
      <c r="E329" s="256"/>
      <c r="F329" s="257"/>
      <c r="G329" s="256"/>
      <c r="H329" s="268"/>
      <c r="I329" s="269"/>
      <c r="J329" s="257"/>
      <c r="K329" s="256"/>
      <c r="L329" s="257"/>
      <c r="M329" s="256"/>
      <c r="N329" s="331">
        <f t="shared" si="86"/>
        <v>0</v>
      </c>
      <c r="O329" s="320">
        <f t="shared" si="86"/>
        <v>0</v>
      </c>
      <c r="U329" s="16"/>
      <c r="V329" s="16"/>
      <c r="W329" s="16"/>
      <c r="X329" s="16"/>
      <c r="Y329" s="236">
        <f t="shared" si="98"/>
        <v>0</v>
      </c>
      <c r="Z329" s="16"/>
      <c r="AA329" s="16"/>
      <c r="AB329" s="16"/>
      <c r="AC329" s="16"/>
      <c r="AD329" s="16"/>
      <c r="AE329" s="16"/>
      <c r="AF329" s="16"/>
      <c r="AG329" s="16"/>
      <c r="AH329" s="16"/>
      <c r="AI329" s="16"/>
      <c r="AJ329" s="16"/>
      <c r="AK329" s="16"/>
      <c r="AL329" s="16"/>
      <c r="AM329" s="16"/>
      <c r="AN329" s="16"/>
      <c r="AO329" s="16"/>
      <c r="AP329" s="16"/>
      <c r="AQ329" s="16"/>
    </row>
    <row r="330" spans="1:43" s="4" customFormat="1" ht="51" hidden="1">
      <c r="A330" s="283">
        <f t="shared" si="97"/>
        <v>283</v>
      </c>
      <c r="B330" s="248">
        <v>471900</v>
      </c>
      <c r="C330" s="284" t="s">
        <v>555</v>
      </c>
      <c r="D330" s="257"/>
      <c r="E330" s="256"/>
      <c r="F330" s="257"/>
      <c r="G330" s="256"/>
      <c r="H330" s="268"/>
      <c r="I330" s="269"/>
      <c r="J330" s="257"/>
      <c r="K330" s="256"/>
      <c r="L330" s="257"/>
      <c r="M330" s="256"/>
      <c r="N330" s="336">
        <f t="shared" si="86"/>
        <v>0</v>
      </c>
      <c r="O330" s="322">
        <f t="shared" si="86"/>
        <v>0</v>
      </c>
      <c r="U330" s="16"/>
      <c r="V330" s="16"/>
      <c r="W330" s="16"/>
      <c r="X330" s="16"/>
      <c r="Y330" s="236">
        <f t="shared" si="98"/>
        <v>0</v>
      </c>
      <c r="Z330" s="16"/>
      <c r="AA330" s="16"/>
      <c r="AB330" s="16"/>
      <c r="AC330" s="16"/>
      <c r="AD330" s="16"/>
      <c r="AE330" s="16"/>
      <c r="AF330" s="16"/>
      <c r="AG330" s="16"/>
      <c r="AH330" s="16"/>
      <c r="AI330" s="16"/>
      <c r="AJ330" s="16"/>
      <c r="AK330" s="16"/>
      <c r="AL330" s="16"/>
      <c r="AM330" s="16"/>
      <c r="AN330" s="16"/>
      <c r="AO330" s="16"/>
      <c r="AP330" s="16"/>
      <c r="AQ330" s="16"/>
    </row>
    <row r="331" spans="1:43" s="4" customFormat="1" ht="32.25" hidden="1" customHeight="1">
      <c r="A331" s="276">
        <f t="shared" si="97"/>
        <v>284</v>
      </c>
      <c r="B331" s="245">
        <v>472000</v>
      </c>
      <c r="C331" s="277" t="s">
        <v>1161</v>
      </c>
      <c r="D331" s="254">
        <f t="shared" ref="D331:M331" si="105">SUM(D332:D340)</f>
        <v>0</v>
      </c>
      <c r="E331" s="253">
        <f t="shared" si="105"/>
        <v>0</v>
      </c>
      <c r="F331" s="254">
        <f t="shared" si="105"/>
        <v>0</v>
      </c>
      <c r="G331" s="253">
        <f t="shared" si="105"/>
        <v>0</v>
      </c>
      <c r="H331" s="252">
        <f t="shared" si="105"/>
        <v>0</v>
      </c>
      <c r="I331" s="253">
        <f t="shared" si="105"/>
        <v>0</v>
      </c>
      <c r="J331" s="254">
        <f t="shared" si="105"/>
        <v>0</v>
      </c>
      <c r="K331" s="253">
        <f t="shared" si="105"/>
        <v>0</v>
      </c>
      <c r="L331" s="254">
        <f t="shared" si="105"/>
        <v>0</v>
      </c>
      <c r="M331" s="253">
        <f t="shared" si="105"/>
        <v>0</v>
      </c>
      <c r="N331" s="254">
        <f t="shared" si="86"/>
        <v>0</v>
      </c>
      <c r="O331" s="253">
        <f t="shared" si="86"/>
        <v>0</v>
      </c>
      <c r="U331" s="16"/>
      <c r="V331" s="16"/>
      <c r="W331" s="16"/>
      <c r="X331" s="16"/>
      <c r="Y331" s="236">
        <f t="shared" si="98"/>
        <v>0</v>
      </c>
      <c r="Z331" s="16"/>
      <c r="AA331" s="16"/>
      <c r="AB331" s="16"/>
      <c r="AC331" s="16"/>
      <c r="AD331" s="16"/>
      <c r="AE331" s="16"/>
      <c r="AF331" s="16"/>
      <c r="AG331" s="16"/>
      <c r="AH331" s="16"/>
      <c r="AI331" s="16"/>
      <c r="AJ331" s="16"/>
      <c r="AK331" s="16"/>
      <c r="AL331" s="16"/>
      <c r="AM331" s="16"/>
      <c r="AN331" s="16"/>
      <c r="AO331" s="16"/>
      <c r="AP331" s="16"/>
      <c r="AQ331" s="16"/>
    </row>
    <row r="332" spans="1:43" s="4" customFormat="1" ht="32.25" hidden="1" customHeight="1">
      <c r="A332" s="278">
        <f t="shared" si="97"/>
        <v>285</v>
      </c>
      <c r="B332" s="246">
        <v>472100</v>
      </c>
      <c r="C332" s="279" t="s">
        <v>226</v>
      </c>
      <c r="D332" s="257"/>
      <c r="E332" s="256"/>
      <c r="F332" s="257"/>
      <c r="G332" s="256"/>
      <c r="H332" s="268"/>
      <c r="I332" s="269"/>
      <c r="J332" s="257"/>
      <c r="K332" s="256"/>
      <c r="L332" s="257"/>
      <c r="M332" s="256"/>
      <c r="N332" s="331">
        <f t="shared" si="86"/>
        <v>0</v>
      </c>
      <c r="O332" s="320">
        <f t="shared" si="86"/>
        <v>0</v>
      </c>
      <c r="U332" s="16"/>
      <c r="V332" s="16"/>
      <c r="W332" s="16"/>
      <c r="X332" s="16"/>
      <c r="Y332" s="236">
        <f t="shared" si="98"/>
        <v>0</v>
      </c>
      <c r="Z332" s="16"/>
      <c r="AA332" s="16"/>
      <c r="AB332" s="16"/>
      <c r="AC332" s="16"/>
      <c r="AD332" s="16"/>
      <c r="AE332" s="16"/>
      <c r="AF332" s="16"/>
      <c r="AG332" s="16"/>
      <c r="AH332" s="16"/>
      <c r="AI332" s="16"/>
      <c r="AJ332" s="16"/>
      <c r="AK332" s="16"/>
      <c r="AL332" s="16"/>
      <c r="AM332" s="16"/>
      <c r="AN332" s="16"/>
      <c r="AO332" s="16"/>
      <c r="AP332" s="16"/>
      <c r="AQ332" s="16"/>
    </row>
    <row r="333" spans="1:43" s="4" customFormat="1" ht="32.25" hidden="1" customHeight="1">
      <c r="A333" s="278">
        <f t="shared" si="97"/>
        <v>286</v>
      </c>
      <c r="B333" s="246">
        <v>472200</v>
      </c>
      <c r="C333" s="279" t="s">
        <v>1381</v>
      </c>
      <c r="D333" s="257"/>
      <c r="E333" s="256"/>
      <c r="F333" s="257"/>
      <c r="G333" s="256"/>
      <c r="H333" s="268"/>
      <c r="I333" s="269"/>
      <c r="J333" s="257"/>
      <c r="K333" s="256"/>
      <c r="L333" s="257"/>
      <c r="M333" s="256"/>
      <c r="N333" s="331">
        <f t="shared" si="86"/>
        <v>0</v>
      </c>
      <c r="O333" s="320">
        <f t="shared" si="86"/>
        <v>0</v>
      </c>
      <c r="U333" s="16"/>
      <c r="V333" s="16"/>
      <c r="W333" s="16"/>
      <c r="X333" s="16"/>
      <c r="Y333" s="236">
        <f t="shared" si="98"/>
        <v>0</v>
      </c>
      <c r="Z333" s="16"/>
      <c r="AA333" s="16"/>
      <c r="AB333" s="16"/>
      <c r="AC333" s="16"/>
      <c r="AD333" s="16"/>
      <c r="AE333" s="16"/>
      <c r="AF333" s="16"/>
      <c r="AG333" s="16"/>
      <c r="AH333" s="16"/>
      <c r="AI333" s="16"/>
      <c r="AJ333" s="16"/>
      <c r="AK333" s="16"/>
      <c r="AL333" s="16"/>
      <c r="AM333" s="16"/>
      <c r="AN333" s="16"/>
      <c r="AO333" s="16"/>
      <c r="AP333" s="16"/>
      <c r="AQ333" s="16"/>
    </row>
    <row r="334" spans="1:43" s="4" customFormat="1" ht="32.25" hidden="1" customHeight="1">
      <c r="A334" s="278">
        <f t="shared" si="97"/>
        <v>287</v>
      </c>
      <c r="B334" s="246">
        <v>472300</v>
      </c>
      <c r="C334" s="279" t="s">
        <v>1382</v>
      </c>
      <c r="D334" s="257"/>
      <c r="E334" s="256"/>
      <c r="F334" s="257"/>
      <c r="G334" s="256"/>
      <c r="H334" s="268"/>
      <c r="I334" s="269"/>
      <c r="J334" s="257"/>
      <c r="K334" s="256"/>
      <c r="L334" s="257"/>
      <c r="M334" s="256"/>
      <c r="N334" s="331">
        <f t="shared" si="86"/>
        <v>0</v>
      </c>
      <c r="O334" s="320">
        <f t="shared" si="86"/>
        <v>0</v>
      </c>
      <c r="U334" s="16"/>
      <c r="V334" s="16"/>
      <c r="W334" s="16"/>
      <c r="X334" s="16"/>
      <c r="Y334" s="236">
        <f t="shared" si="98"/>
        <v>0</v>
      </c>
      <c r="Z334" s="16"/>
      <c r="AA334" s="16"/>
      <c r="AB334" s="16"/>
      <c r="AC334" s="16"/>
      <c r="AD334" s="16"/>
      <c r="AE334" s="16"/>
      <c r="AF334" s="16"/>
      <c r="AG334" s="16"/>
      <c r="AH334" s="16"/>
      <c r="AI334" s="16"/>
      <c r="AJ334" s="16"/>
      <c r="AK334" s="16"/>
      <c r="AL334" s="16"/>
      <c r="AM334" s="16"/>
      <c r="AN334" s="16"/>
      <c r="AO334" s="16"/>
      <c r="AP334" s="16"/>
      <c r="AQ334" s="16"/>
    </row>
    <row r="335" spans="1:43" s="4" customFormat="1" ht="32.25" hidden="1" customHeight="1">
      <c r="A335" s="278">
        <f t="shared" si="97"/>
        <v>288</v>
      </c>
      <c r="B335" s="246">
        <v>472400</v>
      </c>
      <c r="C335" s="279" t="s">
        <v>816</v>
      </c>
      <c r="D335" s="257"/>
      <c r="E335" s="256"/>
      <c r="F335" s="257"/>
      <c r="G335" s="256"/>
      <c r="H335" s="268"/>
      <c r="I335" s="269"/>
      <c r="J335" s="257"/>
      <c r="K335" s="256"/>
      <c r="L335" s="257"/>
      <c r="M335" s="256"/>
      <c r="N335" s="331">
        <f t="shared" si="86"/>
        <v>0</v>
      </c>
      <c r="O335" s="320">
        <f t="shared" si="86"/>
        <v>0</v>
      </c>
      <c r="U335" s="16"/>
      <c r="V335" s="16"/>
      <c r="W335" s="16"/>
      <c r="X335" s="16"/>
      <c r="Y335" s="236">
        <f t="shared" si="98"/>
        <v>0</v>
      </c>
      <c r="Z335" s="16"/>
      <c r="AA335" s="16"/>
      <c r="AB335" s="16"/>
      <c r="AC335" s="16"/>
      <c r="AD335" s="16"/>
      <c r="AE335" s="16"/>
      <c r="AF335" s="16"/>
      <c r="AG335" s="16"/>
      <c r="AH335" s="16"/>
      <c r="AI335" s="16"/>
      <c r="AJ335" s="16"/>
      <c r="AK335" s="16"/>
      <c r="AL335" s="16"/>
      <c r="AM335" s="16"/>
      <c r="AN335" s="16"/>
      <c r="AO335" s="16"/>
      <c r="AP335" s="16"/>
      <c r="AQ335" s="16"/>
    </row>
    <row r="336" spans="1:43" s="4" customFormat="1" ht="32.25" hidden="1" customHeight="1">
      <c r="A336" s="278">
        <f t="shared" si="97"/>
        <v>289</v>
      </c>
      <c r="B336" s="246">
        <v>472500</v>
      </c>
      <c r="C336" s="279" t="s">
        <v>817</v>
      </c>
      <c r="D336" s="257"/>
      <c r="E336" s="256"/>
      <c r="F336" s="257"/>
      <c r="G336" s="256"/>
      <c r="H336" s="268"/>
      <c r="I336" s="269"/>
      <c r="J336" s="257"/>
      <c r="K336" s="256"/>
      <c r="L336" s="257"/>
      <c r="M336" s="256"/>
      <c r="N336" s="331">
        <f t="shared" si="86"/>
        <v>0</v>
      </c>
      <c r="O336" s="320">
        <f t="shared" si="86"/>
        <v>0</v>
      </c>
      <c r="U336" s="16"/>
      <c r="V336" s="16"/>
      <c r="W336" s="16"/>
      <c r="X336" s="16"/>
      <c r="Y336" s="236">
        <f t="shared" si="98"/>
        <v>0</v>
      </c>
      <c r="Z336" s="16"/>
      <c r="AA336" s="16"/>
      <c r="AB336" s="16"/>
      <c r="AC336" s="16"/>
      <c r="AD336" s="16"/>
      <c r="AE336" s="16"/>
      <c r="AF336" s="16"/>
      <c r="AG336" s="16"/>
      <c r="AH336" s="16"/>
      <c r="AI336" s="16"/>
      <c r="AJ336" s="16"/>
      <c r="AK336" s="16"/>
      <c r="AL336" s="16"/>
      <c r="AM336" s="16"/>
      <c r="AN336" s="16"/>
      <c r="AO336" s="16"/>
      <c r="AP336" s="16"/>
      <c r="AQ336" s="16"/>
    </row>
    <row r="337" spans="1:43" s="4" customFormat="1" ht="32.25" hidden="1" customHeight="1">
      <c r="A337" s="278">
        <f t="shared" si="97"/>
        <v>290</v>
      </c>
      <c r="B337" s="246">
        <v>472600</v>
      </c>
      <c r="C337" s="279" t="s">
        <v>818</v>
      </c>
      <c r="D337" s="257"/>
      <c r="E337" s="256"/>
      <c r="F337" s="257"/>
      <c r="G337" s="256"/>
      <c r="H337" s="268"/>
      <c r="I337" s="269"/>
      <c r="J337" s="257"/>
      <c r="K337" s="256"/>
      <c r="L337" s="257"/>
      <c r="M337" s="256"/>
      <c r="N337" s="331">
        <f t="shared" si="86"/>
        <v>0</v>
      </c>
      <c r="O337" s="320">
        <f t="shared" si="86"/>
        <v>0</v>
      </c>
      <c r="U337" s="16"/>
      <c r="V337" s="16"/>
      <c r="W337" s="16"/>
      <c r="X337" s="16"/>
      <c r="Y337" s="236">
        <f t="shared" si="98"/>
        <v>0</v>
      </c>
      <c r="Z337" s="16"/>
      <c r="AA337" s="16"/>
      <c r="AB337" s="16"/>
      <c r="AC337" s="16"/>
      <c r="AD337" s="16"/>
      <c r="AE337" s="16"/>
      <c r="AF337" s="16"/>
      <c r="AG337" s="16"/>
      <c r="AH337" s="16"/>
      <c r="AI337" s="16"/>
      <c r="AJ337" s="16"/>
      <c r="AK337" s="16"/>
      <c r="AL337" s="16"/>
      <c r="AM337" s="16"/>
      <c r="AN337" s="16"/>
      <c r="AO337" s="16"/>
      <c r="AP337" s="16"/>
      <c r="AQ337" s="16"/>
    </row>
    <row r="338" spans="1:43" s="4" customFormat="1" ht="32.25" hidden="1" customHeight="1">
      <c r="A338" s="278">
        <f t="shared" si="97"/>
        <v>291</v>
      </c>
      <c r="B338" s="246">
        <v>472700</v>
      </c>
      <c r="C338" s="279" t="s">
        <v>819</v>
      </c>
      <c r="D338" s="257"/>
      <c r="E338" s="256"/>
      <c r="F338" s="257"/>
      <c r="G338" s="256"/>
      <c r="H338" s="268"/>
      <c r="I338" s="269"/>
      <c r="J338" s="257"/>
      <c r="K338" s="256"/>
      <c r="L338" s="257"/>
      <c r="M338" s="256"/>
      <c r="N338" s="331">
        <f t="shared" si="86"/>
        <v>0</v>
      </c>
      <c r="O338" s="320">
        <f t="shared" si="86"/>
        <v>0</v>
      </c>
      <c r="U338" s="16"/>
      <c r="V338" s="16"/>
      <c r="W338" s="16"/>
      <c r="X338" s="16"/>
      <c r="Y338" s="236">
        <f t="shared" si="98"/>
        <v>0</v>
      </c>
      <c r="Z338" s="16"/>
      <c r="AA338" s="16"/>
      <c r="AB338" s="16"/>
      <c r="AC338" s="16"/>
      <c r="AD338" s="16"/>
      <c r="AE338" s="16"/>
      <c r="AF338" s="16"/>
      <c r="AG338" s="16"/>
      <c r="AH338" s="16"/>
      <c r="AI338" s="16"/>
      <c r="AJ338" s="16"/>
      <c r="AK338" s="16"/>
      <c r="AL338" s="16"/>
      <c r="AM338" s="16"/>
      <c r="AN338" s="16"/>
      <c r="AO338" s="16"/>
      <c r="AP338" s="16"/>
      <c r="AQ338" s="16"/>
    </row>
    <row r="339" spans="1:43" s="4" customFormat="1" ht="32.25" hidden="1" customHeight="1">
      <c r="A339" s="278">
        <f t="shared" si="97"/>
        <v>292</v>
      </c>
      <c r="B339" s="246">
        <v>472800</v>
      </c>
      <c r="C339" s="279" t="s">
        <v>820</v>
      </c>
      <c r="D339" s="257"/>
      <c r="E339" s="256"/>
      <c r="F339" s="257"/>
      <c r="G339" s="256"/>
      <c r="H339" s="268"/>
      <c r="I339" s="269"/>
      <c r="J339" s="257"/>
      <c r="K339" s="256"/>
      <c r="L339" s="257"/>
      <c r="M339" s="256"/>
      <c r="N339" s="331">
        <f t="shared" ref="N339:O402" si="106">SUM(H339,J339,L339)</f>
        <v>0</v>
      </c>
      <c r="O339" s="320">
        <f t="shared" si="106"/>
        <v>0</v>
      </c>
      <c r="U339" s="16"/>
      <c r="V339" s="16"/>
      <c r="W339" s="16"/>
      <c r="X339" s="16"/>
      <c r="Y339" s="236">
        <f t="shared" si="98"/>
        <v>0</v>
      </c>
      <c r="Z339" s="16"/>
      <c r="AA339" s="16"/>
      <c r="AB339" s="16"/>
      <c r="AC339" s="16"/>
      <c r="AD339" s="16"/>
      <c r="AE339" s="16"/>
      <c r="AF339" s="16"/>
      <c r="AG339" s="16"/>
      <c r="AH339" s="16"/>
      <c r="AI339" s="16"/>
      <c r="AJ339" s="16"/>
      <c r="AK339" s="16"/>
      <c r="AL339" s="16"/>
      <c r="AM339" s="16"/>
      <c r="AN339" s="16"/>
      <c r="AO339" s="16"/>
      <c r="AP339" s="16"/>
      <c r="AQ339" s="16"/>
    </row>
    <row r="340" spans="1:43" s="4" customFormat="1" ht="32.25" hidden="1" customHeight="1">
      <c r="A340" s="278">
        <f t="shared" si="97"/>
        <v>293</v>
      </c>
      <c r="B340" s="246">
        <v>472900</v>
      </c>
      <c r="C340" s="279" t="s">
        <v>821</v>
      </c>
      <c r="D340" s="257"/>
      <c r="E340" s="256"/>
      <c r="F340" s="257"/>
      <c r="G340" s="256"/>
      <c r="H340" s="268"/>
      <c r="I340" s="269"/>
      <c r="J340" s="257"/>
      <c r="K340" s="256"/>
      <c r="L340" s="257"/>
      <c r="M340" s="256"/>
      <c r="N340" s="331">
        <f t="shared" si="106"/>
        <v>0</v>
      </c>
      <c r="O340" s="320">
        <f t="shared" si="106"/>
        <v>0</v>
      </c>
      <c r="U340" s="16"/>
      <c r="V340" s="16"/>
      <c r="W340" s="16"/>
      <c r="X340" s="16"/>
      <c r="Y340" s="236">
        <f t="shared" si="98"/>
        <v>0</v>
      </c>
      <c r="Z340" s="16"/>
      <c r="AA340" s="16"/>
      <c r="AB340" s="16"/>
      <c r="AC340" s="16"/>
      <c r="AD340" s="16"/>
      <c r="AE340" s="16"/>
      <c r="AF340" s="16"/>
      <c r="AG340" s="16"/>
      <c r="AH340" s="16"/>
      <c r="AI340" s="16"/>
      <c r="AJ340" s="16"/>
      <c r="AK340" s="16"/>
      <c r="AL340" s="16"/>
      <c r="AM340" s="16"/>
      <c r="AN340" s="16"/>
      <c r="AO340" s="16"/>
      <c r="AP340" s="16"/>
      <c r="AQ340" s="16"/>
    </row>
    <row r="341" spans="1:43" s="4" customFormat="1" ht="32.25" customHeight="1">
      <c r="A341" s="276">
        <f t="shared" si="97"/>
        <v>294</v>
      </c>
      <c r="B341" s="245">
        <v>480000</v>
      </c>
      <c r="C341" s="277" t="s">
        <v>1162</v>
      </c>
      <c r="D341" s="254">
        <f>D342+D345+D349+D351+D354+D356</f>
        <v>6</v>
      </c>
      <c r="E341" s="253">
        <f t="shared" ref="E341:M341" si="107">E342+E345+E349+E351+E354+E356</f>
        <v>0</v>
      </c>
      <c r="F341" s="254">
        <f t="shared" si="107"/>
        <v>119</v>
      </c>
      <c r="G341" s="253">
        <f t="shared" si="107"/>
        <v>0</v>
      </c>
      <c r="H341" s="252">
        <f t="shared" si="107"/>
        <v>135</v>
      </c>
      <c r="I341" s="253">
        <f t="shared" si="107"/>
        <v>213</v>
      </c>
      <c r="J341" s="254">
        <f t="shared" si="107"/>
        <v>173</v>
      </c>
      <c r="K341" s="253">
        <f t="shared" si="107"/>
        <v>0</v>
      </c>
      <c r="L341" s="254">
        <f t="shared" si="107"/>
        <v>173</v>
      </c>
      <c r="M341" s="253">
        <f t="shared" si="107"/>
        <v>0</v>
      </c>
      <c r="N341" s="254">
        <f t="shared" si="106"/>
        <v>481</v>
      </c>
      <c r="O341" s="253">
        <f t="shared" si="106"/>
        <v>213</v>
      </c>
      <c r="U341" s="16"/>
      <c r="V341" s="16"/>
      <c r="W341" s="16"/>
      <c r="X341" s="16"/>
      <c r="Y341" s="236">
        <f t="shared" si="98"/>
        <v>1513</v>
      </c>
      <c r="Z341" s="16"/>
      <c r="AA341" s="16"/>
      <c r="AB341" s="16"/>
      <c r="AC341" s="16"/>
      <c r="AD341" s="16"/>
      <c r="AE341" s="16"/>
      <c r="AF341" s="16"/>
      <c r="AG341" s="16"/>
      <c r="AH341" s="16"/>
      <c r="AI341" s="16"/>
      <c r="AJ341" s="16"/>
      <c r="AK341" s="16"/>
      <c r="AL341" s="16"/>
      <c r="AM341" s="16"/>
      <c r="AN341" s="16"/>
      <c r="AO341" s="16"/>
      <c r="AP341" s="16"/>
      <c r="AQ341" s="16"/>
    </row>
    <row r="342" spans="1:43" s="4" customFormat="1" ht="32.25" hidden="1" customHeight="1">
      <c r="A342" s="276">
        <f t="shared" si="97"/>
        <v>295</v>
      </c>
      <c r="B342" s="245">
        <v>481000</v>
      </c>
      <c r="C342" s="277" t="s">
        <v>1163</v>
      </c>
      <c r="D342" s="254">
        <f t="shared" ref="D342:M342" si="108">SUM(D343:D344)</f>
        <v>0</v>
      </c>
      <c r="E342" s="253">
        <f t="shared" si="108"/>
        <v>0</v>
      </c>
      <c r="F342" s="254">
        <f t="shared" si="108"/>
        <v>0</v>
      </c>
      <c r="G342" s="253">
        <f t="shared" si="108"/>
        <v>0</v>
      </c>
      <c r="H342" s="252">
        <f t="shared" si="108"/>
        <v>0</v>
      </c>
      <c r="I342" s="253">
        <f t="shared" si="108"/>
        <v>0</v>
      </c>
      <c r="J342" s="254">
        <f t="shared" si="108"/>
        <v>0</v>
      </c>
      <c r="K342" s="253">
        <f t="shared" si="108"/>
        <v>0</v>
      </c>
      <c r="L342" s="254">
        <f t="shared" si="108"/>
        <v>0</v>
      </c>
      <c r="M342" s="253">
        <f t="shared" si="108"/>
        <v>0</v>
      </c>
      <c r="N342" s="254">
        <f t="shared" si="106"/>
        <v>0</v>
      </c>
      <c r="O342" s="253">
        <f t="shared" si="106"/>
        <v>0</v>
      </c>
      <c r="U342" s="16"/>
      <c r="V342" s="16"/>
      <c r="W342" s="16"/>
      <c r="X342" s="16"/>
      <c r="Y342" s="236">
        <f t="shared" si="98"/>
        <v>0</v>
      </c>
      <c r="Z342" s="16"/>
      <c r="AA342" s="16"/>
      <c r="AB342" s="16"/>
      <c r="AC342" s="16"/>
      <c r="AD342" s="16"/>
      <c r="AE342" s="16"/>
      <c r="AF342" s="16"/>
      <c r="AG342" s="16"/>
      <c r="AH342" s="16"/>
      <c r="AI342" s="16"/>
      <c r="AJ342" s="16"/>
      <c r="AK342" s="16"/>
      <c r="AL342" s="16"/>
      <c r="AM342" s="16"/>
      <c r="AN342" s="16"/>
      <c r="AO342" s="16"/>
      <c r="AP342" s="16"/>
      <c r="AQ342" s="16"/>
    </row>
    <row r="343" spans="1:43" s="4" customFormat="1" ht="38.25" hidden="1">
      <c r="A343" s="278">
        <f t="shared" si="97"/>
        <v>296</v>
      </c>
      <c r="B343" s="246">
        <v>481100</v>
      </c>
      <c r="C343" s="279" t="s">
        <v>822</v>
      </c>
      <c r="D343" s="257"/>
      <c r="E343" s="256"/>
      <c r="F343" s="257"/>
      <c r="G343" s="256"/>
      <c r="H343" s="268"/>
      <c r="I343" s="269"/>
      <c r="J343" s="257"/>
      <c r="K343" s="256"/>
      <c r="L343" s="257"/>
      <c r="M343" s="256"/>
      <c r="N343" s="331">
        <f t="shared" si="106"/>
        <v>0</v>
      </c>
      <c r="O343" s="320">
        <f t="shared" si="106"/>
        <v>0</v>
      </c>
      <c r="U343" s="16"/>
      <c r="V343" s="16"/>
      <c r="W343" s="16"/>
      <c r="X343" s="16"/>
      <c r="Y343" s="236">
        <f t="shared" si="98"/>
        <v>0</v>
      </c>
      <c r="Z343" s="16"/>
      <c r="AA343" s="16"/>
      <c r="AB343" s="16"/>
      <c r="AC343" s="16"/>
      <c r="AD343" s="16"/>
      <c r="AE343" s="16"/>
      <c r="AF343" s="16"/>
      <c r="AG343" s="16"/>
      <c r="AH343" s="16"/>
      <c r="AI343" s="16"/>
      <c r="AJ343" s="16"/>
      <c r="AK343" s="16"/>
      <c r="AL343" s="16"/>
      <c r="AM343" s="16"/>
      <c r="AN343" s="16"/>
      <c r="AO343" s="16"/>
      <c r="AP343" s="16"/>
      <c r="AQ343" s="16"/>
    </row>
    <row r="344" spans="1:43" s="4" customFormat="1" ht="32.25" hidden="1" customHeight="1">
      <c r="A344" s="278">
        <f t="shared" si="97"/>
        <v>297</v>
      </c>
      <c r="B344" s="246">
        <v>481900</v>
      </c>
      <c r="C344" s="279" t="s">
        <v>1398</v>
      </c>
      <c r="D344" s="257"/>
      <c r="E344" s="256"/>
      <c r="F344" s="257"/>
      <c r="G344" s="256"/>
      <c r="H344" s="268"/>
      <c r="I344" s="269"/>
      <c r="J344" s="257"/>
      <c r="K344" s="256"/>
      <c r="L344" s="257"/>
      <c r="M344" s="256"/>
      <c r="N344" s="331">
        <f t="shared" si="106"/>
        <v>0</v>
      </c>
      <c r="O344" s="320">
        <f t="shared" si="106"/>
        <v>0</v>
      </c>
      <c r="U344" s="16"/>
      <c r="V344" s="16"/>
      <c r="W344" s="16"/>
      <c r="X344" s="16"/>
      <c r="Y344" s="236">
        <f t="shared" si="98"/>
        <v>0</v>
      </c>
      <c r="Z344" s="16"/>
      <c r="AA344" s="16"/>
      <c r="AB344" s="16"/>
      <c r="AC344" s="16"/>
      <c r="AD344" s="16"/>
      <c r="AE344" s="16"/>
      <c r="AF344" s="16"/>
      <c r="AG344" s="16"/>
      <c r="AH344" s="16"/>
      <c r="AI344" s="16"/>
      <c r="AJ344" s="16"/>
      <c r="AK344" s="16"/>
      <c r="AL344" s="16"/>
      <c r="AM344" s="16"/>
      <c r="AN344" s="16"/>
      <c r="AO344" s="16"/>
      <c r="AP344" s="16"/>
      <c r="AQ344" s="16"/>
    </row>
    <row r="345" spans="1:43" s="4" customFormat="1" ht="32.25" customHeight="1">
      <c r="A345" s="276">
        <f t="shared" si="97"/>
        <v>298</v>
      </c>
      <c r="B345" s="245">
        <v>482000</v>
      </c>
      <c r="C345" s="277" t="s">
        <v>1164</v>
      </c>
      <c r="D345" s="254">
        <f>SUM(D346:D348)</f>
        <v>5</v>
      </c>
      <c r="E345" s="253">
        <f t="shared" ref="E345:M345" si="109">SUM(E346:E348)</f>
        <v>0</v>
      </c>
      <c r="F345" s="254">
        <f t="shared" si="109"/>
        <v>68</v>
      </c>
      <c r="G345" s="253">
        <f t="shared" si="109"/>
        <v>0</v>
      </c>
      <c r="H345" s="252">
        <f t="shared" si="109"/>
        <v>35</v>
      </c>
      <c r="I345" s="253">
        <f t="shared" si="109"/>
        <v>0</v>
      </c>
      <c r="J345" s="254">
        <f t="shared" si="109"/>
        <v>113</v>
      </c>
      <c r="K345" s="253">
        <f t="shared" si="109"/>
        <v>0</v>
      </c>
      <c r="L345" s="254">
        <f t="shared" si="109"/>
        <v>113</v>
      </c>
      <c r="M345" s="253">
        <f t="shared" si="109"/>
        <v>0</v>
      </c>
      <c r="N345" s="254">
        <f t="shared" si="106"/>
        <v>261</v>
      </c>
      <c r="O345" s="253">
        <f t="shared" si="106"/>
        <v>0</v>
      </c>
      <c r="U345" s="16"/>
      <c r="V345" s="16"/>
      <c r="W345" s="16"/>
      <c r="X345" s="16"/>
      <c r="Y345" s="236">
        <f t="shared" si="98"/>
        <v>595</v>
      </c>
      <c r="Z345" s="16"/>
      <c r="AA345" s="16"/>
      <c r="AB345" s="16"/>
      <c r="AC345" s="16"/>
      <c r="AD345" s="16"/>
      <c r="AE345" s="16"/>
      <c r="AF345" s="16"/>
      <c r="AG345" s="16"/>
      <c r="AH345" s="16"/>
      <c r="AI345" s="16"/>
      <c r="AJ345" s="16"/>
      <c r="AK345" s="16"/>
      <c r="AL345" s="16"/>
      <c r="AM345" s="16"/>
      <c r="AN345" s="16"/>
      <c r="AO345" s="16"/>
      <c r="AP345" s="16"/>
      <c r="AQ345" s="16"/>
    </row>
    <row r="346" spans="1:43" s="4" customFormat="1" ht="32.25" customHeight="1">
      <c r="A346" s="278">
        <f t="shared" si="97"/>
        <v>299</v>
      </c>
      <c r="B346" s="246">
        <v>482100</v>
      </c>
      <c r="C346" s="279" t="s">
        <v>1399</v>
      </c>
      <c r="D346" s="257">
        <v>5</v>
      </c>
      <c r="E346" s="256"/>
      <c r="F346" s="257">
        <v>8</v>
      </c>
      <c r="G346" s="256"/>
      <c r="H346" s="268">
        <v>5</v>
      </c>
      <c r="I346" s="269"/>
      <c r="J346" s="257">
        <v>15</v>
      </c>
      <c r="K346" s="256"/>
      <c r="L346" s="257">
        <v>15</v>
      </c>
      <c r="M346" s="256"/>
      <c r="N346" s="331">
        <f t="shared" si="106"/>
        <v>35</v>
      </c>
      <c r="O346" s="320">
        <f t="shared" si="106"/>
        <v>0</v>
      </c>
      <c r="U346" s="16"/>
      <c r="V346" s="16"/>
      <c r="W346" s="16"/>
      <c r="X346" s="16"/>
      <c r="Y346" s="236">
        <f t="shared" si="98"/>
        <v>83</v>
      </c>
      <c r="Z346" s="16"/>
      <c r="AA346" s="16"/>
      <c r="AB346" s="16"/>
      <c r="AC346" s="16"/>
      <c r="AD346" s="16"/>
      <c r="AE346" s="16"/>
      <c r="AF346" s="16"/>
      <c r="AG346" s="16"/>
      <c r="AH346" s="16"/>
      <c r="AI346" s="16"/>
      <c r="AJ346" s="16"/>
      <c r="AK346" s="16"/>
      <c r="AL346" s="16"/>
      <c r="AM346" s="16"/>
      <c r="AN346" s="16"/>
      <c r="AO346" s="16"/>
      <c r="AP346" s="16"/>
      <c r="AQ346" s="16"/>
    </row>
    <row r="347" spans="1:43" s="4" customFormat="1" ht="32.25" customHeight="1">
      <c r="A347" s="278">
        <f t="shared" si="97"/>
        <v>300</v>
      </c>
      <c r="B347" s="246">
        <v>482200</v>
      </c>
      <c r="C347" s="279" t="s">
        <v>1400</v>
      </c>
      <c r="D347" s="257"/>
      <c r="E347" s="256"/>
      <c r="F347" s="257">
        <v>60</v>
      </c>
      <c r="G347" s="256"/>
      <c r="H347" s="268">
        <v>30</v>
      </c>
      <c r="I347" s="269"/>
      <c r="J347" s="257">
        <v>98</v>
      </c>
      <c r="K347" s="256"/>
      <c r="L347" s="257">
        <v>98</v>
      </c>
      <c r="M347" s="256"/>
      <c r="N347" s="331">
        <f t="shared" si="106"/>
        <v>226</v>
      </c>
      <c r="O347" s="320">
        <f t="shared" si="106"/>
        <v>0</v>
      </c>
      <c r="U347" s="16"/>
      <c r="V347" s="16"/>
      <c r="W347" s="16"/>
      <c r="X347" s="16"/>
      <c r="Y347" s="236">
        <f t="shared" si="98"/>
        <v>512</v>
      </c>
      <c r="Z347" s="16"/>
      <c r="AA347" s="16"/>
      <c r="AB347" s="16"/>
      <c r="AC347" s="16"/>
      <c r="AD347" s="16"/>
      <c r="AE347" s="16"/>
      <c r="AF347" s="16"/>
      <c r="AG347" s="16"/>
      <c r="AH347" s="16"/>
      <c r="AI347" s="16"/>
      <c r="AJ347" s="16"/>
      <c r="AK347" s="16"/>
      <c r="AL347" s="16"/>
      <c r="AM347" s="16"/>
      <c r="AN347" s="16"/>
      <c r="AO347" s="16"/>
      <c r="AP347" s="16"/>
      <c r="AQ347" s="16"/>
    </row>
    <row r="348" spans="1:43" s="4" customFormat="1" ht="32.25" hidden="1" customHeight="1">
      <c r="A348" s="278">
        <f t="shared" si="97"/>
        <v>301</v>
      </c>
      <c r="B348" s="246">
        <v>482300</v>
      </c>
      <c r="C348" s="279" t="s">
        <v>1401</v>
      </c>
      <c r="D348" s="257"/>
      <c r="E348" s="256"/>
      <c r="F348" s="257"/>
      <c r="G348" s="256"/>
      <c r="H348" s="268"/>
      <c r="I348" s="269"/>
      <c r="J348" s="257"/>
      <c r="K348" s="256"/>
      <c r="L348" s="257"/>
      <c r="M348" s="256"/>
      <c r="N348" s="331">
        <f t="shared" si="106"/>
        <v>0</v>
      </c>
      <c r="O348" s="320">
        <f t="shared" si="106"/>
        <v>0</v>
      </c>
      <c r="U348" s="16"/>
      <c r="V348" s="16"/>
      <c r="W348" s="16"/>
      <c r="X348" s="16"/>
      <c r="Y348" s="236">
        <f t="shared" si="98"/>
        <v>0</v>
      </c>
      <c r="Z348" s="16"/>
      <c r="AA348" s="16"/>
      <c r="AB348" s="16"/>
      <c r="AC348" s="16"/>
      <c r="AD348" s="16"/>
      <c r="AE348" s="16"/>
      <c r="AF348" s="16"/>
      <c r="AG348" s="16"/>
      <c r="AH348" s="16"/>
      <c r="AI348" s="16"/>
      <c r="AJ348" s="16"/>
      <c r="AK348" s="16"/>
      <c r="AL348" s="16"/>
      <c r="AM348" s="16"/>
      <c r="AN348" s="16"/>
      <c r="AO348" s="16"/>
      <c r="AP348" s="16"/>
      <c r="AQ348" s="16"/>
    </row>
    <row r="349" spans="1:43" s="4" customFormat="1" ht="32.25" customHeight="1">
      <c r="A349" s="276">
        <f t="shared" si="97"/>
        <v>302</v>
      </c>
      <c r="B349" s="245">
        <v>483000</v>
      </c>
      <c r="C349" s="277" t="s">
        <v>1165</v>
      </c>
      <c r="D349" s="254">
        <f t="shared" ref="D349:M349" si="110">D350</f>
        <v>1</v>
      </c>
      <c r="E349" s="253">
        <f t="shared" si="110"/>
        <v>0</v>
      </c>
      <c r="F349" s="254">
        <f t="shared" si="110"/>
        <v>51</v>
      </c>
      <c r="G349" s="253">
        <f t="shared" si="110"/>
        <v>0</v>
      </c>
      <c r="H349" s="252">
        <f t="shared" si="110"/>
        <v>100</v>
      </c>
      <c r="I349" s="253">
        <f t="shared" si="110"/>
        <v>213</v>
      </c>
      <c r="J349" s="254">
        <f t="shared" si="110"/>
        <v>60</v>
      </c>
      <c r="K349" s="253">
        <f t="shared" si="110"/>
        <v>0</v>
      </c>
      <c r="L349" s="254">
        <f t="shared" si="110"/>
        <v>60</v>
      </c>
      <c r="M349" s="253">
        <f t="shared" si="110"/>
        <v>0</v>
      </c>
      <c r="N349" s="254">
        <f t="shared" si="106"/>
        <v>220</v>
      </c>
      <c r="O349" s="253">
        <f t="shared" si="106"/>
        <v>213</v>
      </c>
      <c r="U349" s="16"/>
      <c r="V349" s="16"/>
      <c r="W349" s="16"/>
      <c r="X349" s="16"/>
      <c r="Y349" s="236">
        <f t="shared" si="98"/>
        <v>918</v>
      </c>
      <c r="Z349" s="16"/>
      <c r="AA349" s="16"/>
      <c r="AB349" s="16"/>
      <c r="AC349" s="16"/>
      <c r="AD349" s="16"/>
      <c r="AE349" s="16"/>
      <c r="AF349" s="16"/>
      <c r="AG349" s="16"/>
      <c r="AH349" s="16"/>
      <c r="AI349" s="16"/>
      <c r="AJ349" s="16"/>
      <c r="AK349" s="16"/>
      <c r="AL349" s="16"/>
      <c r="AM349" s="16"/>
      <c r="AN349" s="16"/>
      <c r="AO349" s="16"/>
      <c r="AP349" s="16"/>
      <c r="AQ349" s="16"/>
    </row>
    <row r="350" spans="1:43" s="4" customFormat="1" ht="32.25" customHeight="1">
      <c r="A350" s="278">
        <f t="shared" si="97"/>
        <v>303</v>
      </c>
      <c r="B350" s="246">
        <v>483100</v>
      </c>
      <c r="C350" s="279" t="s">
        <v>1473</v>
      </c>
      <c r="D350" s="257">
        <v>1</v>
      </c>
      <c r="E350" s="256"/>
      <c r="F350" s="257">
        <v>51</v>
      </c>
      <c r="G350" s="256"/>
      <c r="H350" s="268">
        <v>100</v>
      </c>
      <c r="I350" s="269">
        <v>213</v>
      </c>
      <c r="J350" s="257">
        <v>60</v>
      </c>
      <c r="K350" s="256"/>
      <c r="L350" s="257">
        <v>60</v>
      </c>
      <c r="M350" s="256"/>
      <c r="N350" s="331">
        <f t="shared" si="106"/>
        <v>220</v>
      </c>
      <c r="O350" s="320">
        <f t="shared" si="106"/>
        <v>213</v>
      </c>
      <c r="U350" s="16"/>
      <c r="V350" s="16"/>
      <c r="W350" s="16"/>
      <c r="X350" s="16"/>
      <c r="Y350" s="236">
        <f t="shared" si="98"/>
        <v>918</v>
      </c>
      <c r="Z350" s="16"/>
      <c r="AA350" s="16"/>
      <c r="AB350" s="16"/>
      <c r="AC350" s="16"/>
      <c r="AD350" s="16"/>
      <c r="AE350" s="16"/>
      <c r="AF350" s="16"/>
      <c r="AG350" s="16"/>
      <c r="AH350" s="16"/>
      <c r="AI350" s="16"/>
      <c r="AJ350" s="16"/>
      <c r="AK350" s="16"/>
      <c r="AL350" s="16"/>
      <c r="AM350" s="16"/>
      <c r="AN350" s="16"/>
      <c r="AO350" s="16"/>
      <c r="AP350" s="16"/>
      <c r="AQ350" s="16"/>
    </row>
    <row r="351" spans="1:43" s="4" customFormat="1" ht="37.5" hidden="1" customHeight="1">
      <c r="A351" s="276">
        <f t="shared" si="97"/>
        <v>304</v>
      </c>
      <c r="B351" s="245">
        <v>484000</v>
      </c>
      <c r="C351" s="277" t="s">
        <v>1166</v>
      </c>
      <c r="D351" s="254">
        <f t="shared" ref="D351:M351" si="111">SUM(D352:D353)</f>
        <v>0</v>
      </c>
      <c r="E351" s="253">
        <f t="shared" si="111"/>
        <v>0</v>
      </c>
      <c r="F351" s="254">
        <f t="shared" si="111"/>
        <v>0</v>
      </c>
      <c r="G351" s="253">
        <f t="shared" si="111"/>
        <v>0</v>
      </c>
      <c r="H351" s="252">
        <f t="shared" si="111"/>
        <v>0</v>
      </c>
      <c r="I351" s="253">
        <f t="shared" si="111"/>
        <v>0</v>
      </c>
      <c r="J351" s="254">
        <f t="shared" si="111"/>
        <v>0</v>
      </c>
      <c r="K351" s="253">
        <f t="shared" si="111"/>
        <v>0</v>
      </c>
      <c r="L351" s="254">
        <f t="shared" si="111"/>
        <v>0</v>
      </c>
      <c r="M351" s="253">
        <f t="shared" si="111"/>
        <v>0</v>
      </c>
      <c r="N351" s="254">
        <f t="shared" si="106"/>
        <v>0</v>
      </c>
      <c r="O351" s="253">
        <f t="shared" si="106"/>
        <v>0</v>
      </c>
      <c r="U351" s="16"/>
      <c r="V351" s="16"/>
      <c r="W351" s="16"/>
      <c r="X351" s="16"/>
      <c r="Y351" s="236">
        <f t="shared" si="98"/>
        <v>0</v>
      </c>
      <c r="Z351" s="16"/>
      <c r="AA351" s="16"/>
      <c r="AB351" s="16"/>
      <c r="AC351" s="16"/>
      <c r="AD351" s="16"/>
      <c r="AE351" s="16"/>
      <c r="AF351" s="16"/>
      <c r="AG351" s="16"/>
      <c r="AH351" s="16"/>
      <c r="AI351" s="16"/>
      <c r="AJ351" s="16"/>
      <c r="AK351" s="16"/>
      <c r="AL351" s="16"/>
      <c r="AM351" s="16"/>
      <c r="AN351" s="16"/>
      <c r="AO351" s="16"/>
      <c r="AP351" s="16"/>
      <c r="AQ351" s="16"/>
    </row>
    <row r="352" spans="1:43" s="4" customFormat="1" ht="38.25" hidden="1">
      <c r="A352" s="278">
        <f t="shared" si="97"/>
        <v>305</v>
      </c>
      <c r="B352" s="246">
        <v>484100</v>
      </c>
      <c r="C352" s="279" t="s">
        <v>1402</v>
      </c>
      <c r="D352" s="257"/>
      <c r="E352" s="256"/>
      <c r="F352" s="257"/>
      <c r="G352" s="256"/>
      <c r="H352" s="268"/>
      <c r="I352" s="269"/>
      <c r="J352" s="257"/>
      <c r="K352" s="256"/>
      <c r="L352" s="257"/>
      <c r="M352" s="256"/>
      <c r="N352" s="331">
        <f t="shared" si="106"/>
        <v>0</v>
      </c>
      <c r="O352" s="320">
        <f t="shared" si="106"/>
        <v>0</v>
      </c>
      <c r="U352" s="16"/>
      <c r="V352" s="16"/>
      <c r="W352" s="16"/>
      <c r="X352" s="16"/>
      <c r="Y352" s="236">
        <f t="shared" si="98"/>
        <v>0</v>
      </c>
      <c r="Z352" s="16"/>
      <c r="AA352" s="16"/>
      <c r="AB352" s="16"/>
      <c r="AC352" s="16"/>
      <c r="AD352" s="16"/>
      <c r="AE352" s="16"/>
      <c r="AF352" s="16"/>
      <c r="AG352" s="16"/>
      <c r="AH352" s="16"/>
      <c r="AI352" s="16"/>
      <c r="AJ352" s="16"/>
      <c r="AK352" s="16"/>
      <c r="AL352" s="16"/>
      <c r="AM352" s="16"/>
      <c r="AN352" s="16"/>
      <c r="AO352" s="16"/>
      <c r="AP352" s="16"/>
      <c r="AQ352" s="16"/>
    </row>
    <row r="353" spans="1:43" s="4" customFormat="1" ht="32.25" hidden="1" customHeight="1">
      <c r="A353" s="278">
        <f t="shared" si="97"/>
        <v>306</v>
      </c>
      <c r="B353" s="246">
        <v>484200</v>
      </c>
      <c r="C353" s="279" t="s">
        <v>1403</v>
      </c>
      <c r="D353" s="257"/>
      <c r="E353" s="256"/>
      <c r="F353" s="257"/>
      <c r="G353" s="256"/>
      <c r="H353" s="268"/>
      <c r="I353" s="269"/>
      <c r="J353" s="257"/>
      <c r="K353" s="256"/>
      <c r="L353" s="257"/>
      <c r="M353" s="256"/>
      <c r="N353" s="331">
        <f t="shared" si="106"/>
        <v>0</v>
      </c>
      <c r="O353" s="320">
        <f t="shared" si="106"/>
        <v>0</v>
      </c>
      <c r="U353" s="16"/>
      <c r="V353" s="16"/>
      <c r="W353" s="16"/>
      <c r="X353" s="16"/>
      <c r="Y353" s="236">
        <f t="shared" si="98"/>
        <v>0</v>
      </c>
      <c r="Z353" s="16"/>
      <c r="AA353" s="16"/>
      <c r="AB353" s="16"/>
      <c r="AC353" s="16"/>
      <c r="AD353" s="16"/>
      <c r="AE353" s="16"/>
      <c r="AF353" s="16"/>
      <c r="AG353" s="16"/>
      <c r="AH353" s="16"/>
      <c r="AI353" s="16"/>
      <c r="AJ353" s="16"/>
      <c r="AK353" s="16"/>
      <c r="AL353" s="16"/>
      <c r="AM353" s="16"/>
      <c r="AN353" s="16"/>
      <c r="AO353" s="16"/>
      <c r="AP353" s="16"/>
      <c r="AQ353" s="16"/>
    </row>
    <row r="354" spans="1:43" s="4" customFormat="1" ht="38.25" hidden="1">
      <c r="A354" s="276">
        <f t="shared" si="97"/>
        <v>307</v>
      </c>
      <c r="B354" s="245">
        <v>485000</v>
      </c>
      <c r="C354" s="277" t="s">
        <v>1167</v>
      </c>
      <c r="D354" s="254">
        <f t="shared" ref="D354:M356" si="112">D355</f>
        <v>0</v>
      </c>
      <c r="E354" s="253">
        <f t="shared" si="112"/>
        <v>0</v>
      </c>
      <c r="F354" s="254">
        <f t="shared" si="112"/>
        <v>0</v>
      </c>
      <c r="G354" s="253">
        <f t="shared" si="112"/>
        <v>0</v>
      </c>
      <c r="H354" s="252">
        <f t="shared" si="112"/>
        <v>0</v>
      </c>
      <c r="I354" s="253">
        <f t="shared" si="112"/>
        <v>0</v>
      </c>
      <c r="J354" s="254">
        <f t="shared" si="112"/>
        <v>0</v>
      </c>
      <c r="K354" s="253">
        <f t="shared" si="112"/>
        <v>0</v>
      </c>
      <c r="L354" s="254">
        <f t="shared" si="112"/>
        <v>0</v>
      </c>
      <c r="M354" s="253">
        <f t="shared" si="112"/>
        <v>0</v>
      </c>
      <c r="N354" s="254">
        <f t="shared" si="106"/>
        <v>0</v>
      </c>
      <c r="O354" s="253">
        <f t="shared" si="106"/>
        <v>0</v>
      </c>
      <c r="U354" s="16"/>
      <c r="V354" s="16"/>
      <c r="W354" s="16"/>
      <c r="X354" s="16"/>
      <c r="Y354" s="236">
        <f t="shared" si="98"/>
        <v>0</v>
      </c>
      <c r="Z354" s="16"/>
      <c r="AA354" s="16"/>
      <c r="AB354" s="16"/>
      <c r="AC354" s="16"/>
      <c r="AD354" s="16"/>
      <c r="AE354" s="16"/>
      <c r="AF354" s="16"/>
      <c r="AG354" s="16"/>
      <c r="AH354" s="16"/>
      <c r="AI354" s="16"/>
      <c r="AJ354" s="16"/>
      <c r="AK354" s="16"/>
      <c r="AL354" s="16"/>
      <c r="AM354" s="16"/>
      <c r="AN354" s="16"/>
      <c r="AO354" s="16"/>
      <c r="AP354" s="16"/>
      <c r="AQ354" s="16"/>
    </row>
    <row r="355" spans="1:43" s="4" customFormat="1" ht="38.25" hidden="1">
      <c r="A355" s="278">
        <f t="shared" si="97"/>
        <v>308</v>
      </c>
      <c r="B355" s="246">
        <v>485100</v>
      </c>
      <c r="C355" s="279" t="s">
        <v>1475</v>
      </c>
      <c r="D355" s="257"/>
      <c r="E355" s="256"/>
      <c r="F355" s="257"/>
      <c r="G355" s="256"/>
      <c r="H355" s="268"/>
      <c r="I355" s="269"/>
      <c r="J355" s="257"/>
      <c r="K355" s="256"/>
      <c r="L355" s="257"/>
      <c r="M355" s="256"/>
      <c r="N355" s="331">
        <f t="shared" si="106"/>
        <v>0</v>
      </c>
      <c r="O355" s="320">
        <f t="shared" si="106"/>
        <v>0</v>
      </c>
      <c r="U355" s="16"/>
      <c r="V355" s="16"/>
      <c r="W355" s="16"/>
      <c r="X355" s="16"/>
      <c r="Y355" s="236">
        <f t="shared" si="98"/>
        <v>0</v>
      </c>
      <c r="Z355" s="16"/>
      <c r="AA355" s="16"/>
      <c r="AB355" s="16"/>
      <c r="AC355" s="16"/>
      <c r="AD355" s="16"/>
      <c r="AE355" s="16"/>
      <c r="AF355" s="16"/>
      <c r="AG355" s="16"/>
      <c r="AH355" s="16"/>
      <c r="AI355" s="16"/>
      <c r="AJ355" s="16"/>
      <c r="AK355" s="16"/>
      <c r="AL355" s="16"/>
      <c r="AM355" s="16"/>
      <c r="AN355" s="16"/>
      <c r="AO355" s="16"/>
      <c r="AP355" s="16"/>
      <c r="AQ355" s="16"/>
    </row>
    <row r="356" spans="1:43" s="4" customFormat="1" ht="51" hidden="1">
      <c r="A356" s="276">
        <f t="shared" si="97"/>
        <v>309</v>
      </c>
      <c r="B356" s="245">
        <v>489000</v>
      </c>
      <c r="C356" s="277" t="s">
        <v>1554</v>
      </c>
      <c r="D356" s="254">
        <f t="shared" si="112"/>
        <v>0</v>
      </c>
      <c r="E356" s="253">
        <f t="shared" si="112"/>
        <v>0</v>
      </c>
      <c r="F356" s="254">
        <f t="shared" si="112"/>
        <v>0</v>
      </c>
      <c r="G356" s="253">
        <f t="shared" si="112"/>
        <v>0</v>
      </c>
      <c r="H356" s="252">
        <f t="shared" si="112"/>
        <v>0</v>
      </c>
      <c r="I356" s="253">
        <f t="shared" si="112"/>
        <v>0</v>
      </c>
      <c r="J356" s="254">
        <f t="shared" si="112"/>
        <v>0</v>
      </c>
      <c r="K356" s="253">
        <f t="shared" si="112"/>
        <v>0</v>
      </c>
      <c r="L356" s="254">
        <f t="shared" si="112"/>
        <v>0</v>
      </c>
      <c r="M356" s="253">
        <f t="shared" si="112"/>
        <v>0</v>
      </c>
      <c r="N356" s="254">
        <f t="shared" si="106"/>
        <v>0</v>
      </c>
      <c r="O356" s="253">
        <f t="shared" si="106"/>
        <v>0</v>
      </c>
      <c r="U356" s="16"/>
      <c r="V356" s="16"/>
      <c r="W356" s="16"/>
      <c r="X356" s="16"/>
      <c r="Y356" s="236">
        <f t="shared" si="98"/>
        <v>0</v>
      </c>
      <c r="Z356" s="16"/>
      <c r="AA356" s="16"/>
      <c r="AB356" s="16"/>
      <c r="AC356" s="16"/>
      <c r="AD356" s="16"/>
      <c r="AE356" s="16"/>
      <c r="AF356" s="16"/>
      <c r="AG356" s="16"/>
      <c r="AH356" s="16"/>
      <c r="AI356" s="16"/>
      <c r="AJ356" s="16"/>
      <c r="AK356" s="16"/>
      <c r="AL356" s="16"/>
      <c r="AM356" s="16"/>
      <c r="AN356" s="16"/>
      <c r="AO356" s="16"/>
      <c r="AP356" s="16"/>
      <c r="AQ356" s="16"/>
    </row>
    <row r="357" spans="1:43" s="4" customFormat="1" ht="38.25" hidden="1">
      <c r="A357" s="278">
        <f t="shared" si="97"/>
        <v>310</v>
      </c>
      <c r="B357" s="246">
        <v>489100</v>
      </c>
      <c r="C357" s="279" t="s">
        <v>1314</v>
      </c>
      <c r="D357" s="257"/>
      <c r="E357" s="256"/>
      <c r="F357" s="257"/>
      <c r="G357" s="256"/>
      <c r="H357" s="268"/>
      <c r="I357" s="269"/>
      <c r="J357" s="257"/>
      <c r="K357" s="256"/>
      <c r="L357" s="257"/>
      <c r="M357" s="256"/>
      <c r="N357" s="331">
        <f t="shared" si="106"/>
        <v>0</v>
      </c>
      <c r="O357" s="320">
        <f t="shared" si="106"/>
        <v>0</v>
      </c>
      <c r="U357" s="16"/>
      <c r="V357" s="16"/>
      <c r="W357" s="16"/>
      <c r="X357" s="16"/>
      <c r="Y357" s="236">
        <f t="shared" si="98"/>
        <v>0</v>
      </c>
      <c r="Z357" s="16"/>
      <c r="AA357" s="16"/>
      <c r="AB357" s="16"/>
      <c r="AC357" s="16"/>
      <c r="AD357" s="16"/>
      <c r="AE357" s="16"/>
      <c r="AF357" s="16"/>
      <c r="AG357" s="16"/>
      <c r="AH357" s="16"/>
      <c r="AI357" s="16"/>
      <c r="AJ357" s="16"/>
      <c r="AK357" s="16"/>
      <c r="AL357" s="16"/>
      <c r="AM357" s="16"/>
      <c r="AN357" s="16"/>
      <c r="AO357" s="16"/>
      <c r="AP357" s="16"/>
      <c r="AQ357" s="16"/>
    </row>
    <row r="358" spans="1:43" s="4" customFormat="1" ht="38.25">
      <c r="A358" s="274">
        <f t="shared" si="97"/>
        <v>311</v>
      </c>
      <c r="B358" s="244">
        <v>500000</v>
      </c>
      <c r="C358" s="275" t="s">
        <v>1555</v>
      </c>
      <c r="D358" s="264">
        <f>D359+D381+D390+D393+D401</f>
        <v>7695</v>
      </c>
      <c r="E358" s="263">
        <f t="shared" ref="E358:M358" si="113">E359+E381+E390+E393+E401</f>
        <v>7217</v>
      </c>
      <c r="F358" s="264">
        <f t="shared" si="113"/>
        <v>5606</v>
      </c>
      <c r="G358" s="263">
        <f t="shared" si="113"/>
        <v>528</v>
      </c>
      <c r="H358" s="251">
        <f t="shared" si="113"/>
        <v>2279</v>
      </c>
      <c r="I358" s="263">
        <f t="shared" si="113"/>
        <v>783</v>
      </c>
      <c r="J358" s="264">
        <f t="shared" si="113"/>
        <v>5</v>
      </c>
      <c r="K358" s="263">
        <f t="shared" si="113"/>
        <v>4</v>
      </c>
      <c r="L358" s="264">
        <f t="shared" si="113"/>
        <v>5</v>
      </c>
      <c r="M358" s="263">
        <f t="shared" si="113"/>
        <v>4</v>
      </c>
      <c r="N358" s="264">
        <f t="shared" si="106"/>
        <v>2289</v>
      </c>
      <c r="O358" s="263">
        <f t="shared" si="106"/>
        <v>791</v>
      </c>
      <c r="U358" s="16"/>
      <c r="V358" s="16"/>
      <c r="W358" s="16"/>
      <c r="X358" s="16"/>
      <c r="Y358" s="236">
        <f t="shared" si="98"/>
        <v>27206</v>
      </c>
      <c r="Z358" s="16"/>
      <c r="AA358" s="16"/>
      <c r="AB358" s="16"/>
      <c r="AC358" s="16"/>
      <c r="AD358" s="16"/>
      <c r="AE358" s="16"/>
      <c r="AF358" s="16"/>
      <c r="AG358" s="16"/>
      <c r="AH358" s="16"/>
      <c r="AI358" s="16"/>
      <c r="AJ358" s="16"/>
      <c r="AK358" s="16"/>
      <c r="AL358" s="16"/>
      <c r="AM358" s="16"/>
      <c r="AN358" s="16"/>
      <c r="AO358" s="16"/>
      <c r="AP358" s="16"/>
      <c r="AQ358" s="16"/>
    </row>
    <row r="359" spans="1:43" s="4" customFormat="1" ht="32.25" customHeight="1">
      <c r="A359" s="276">
        <f t="shared" si="97"/>
        <v>312</v>
      </c>
      <c r="B359" s="245">
        <v>510000</v>
      </c>
      <c r="C359" s="277" t="s">
        <v>1556</v>
      </c>
      <c r="D359" s="254">
        <f>D360+D365+D375+D377+D379</f>
        <v>7695</v>
      </c>
      <c r="E359" s="253">
        <f t="shared" ref="E359:M359" si="114">E360+E365+E375+E377+E379</f>
        <v>7217</v>
      </c>
      <c r="F359" s="254">
        <f t="shared" si="114"/>
        <v>5606</v>
      </c>
      <c r="G359" s="253">
        <f t="shared" si="114"/>
        <v>528</v>
      </c>
      <c r="H359" s="252">
        <f t="shared" si="114"/>
        <v>2279</v>
      </c>
      <c r="I359" s="253">
        <f t="shared" si="114"/>
        <v>783</v>
      </c>
      <c r="J359" s="254">
        <f t="shared" si="114"/>
        <v>5</v>
      </c>
      <c r="K359" s="253">
        <f t="shared" si="114"/>
        <v>4</v>
      </c>
      <c r="L359" s="254">
        <f t="shared" si="114"/>
        <v>5</v>
      </c>
      <c r="M359" s="253">
        <f t="shared" si="114"/>
        <v>4</v>
      </c>
      <c r="N359" s="254">
        <f t="shared" si="106"/>
        <v>2289</v>
      </c>
      <c r="O359" s="253">
        <f t="shared" si="106"/>
        <v>791</v>
      </c>
      <c r="U359" s="16"/>
      <c r="V359" s="16"/>
      <c r="W359" s="16"/>
      <c r="X359" s="16"/>
      <c r="Y359" s="236">
        <f t="shared" si="98"/>
        <v>27206</v>
      </c>
      <c r="Z359" s="16"/>
      <c r="AA359" s="16"/>
      <c r="AB359" s="16"/>
      <c r="AC359" s="16"/>
      <c r="AD359" s="16"/>
      <c r="AE359" s="16"/>
      <c r="AF359" s="16"/>
      <c r="AG359" s="16"/>
      <c r="AH359" s="16"/>
      <c r="AI359" s="16"/>
      <c r="AJ359" s="16"/>
      <c r="AK359" s="16"/>
      <c r="AL359" s="16"/>
      <c r="AM359" s="16"/>
      <c r="AN359" s="16"/>
      <c r="AO359" s="16"/>
      <c r="AP359" s="16"/>
      <c r="AQ359" s="16"/>
    </row>
    <row r="360" spans="1:43" s="4" customFormat="1" ht="32.25" customHeight="1">
      <c r="A360" s="276">
        <f t="shared" si="97"/>
        <v>313</v>
      </c>
      <c r="B360" s="245">
        <v>511000</v>
      </c>
      <c r="C360" s="277" t="s">
        <v>1557</v>
      </c>
      <c r="D360" s="254">
        <f t="shared" ref="D360:M360" si="115">SUM(D361:D364)</f>
        <v>5163</v>
      </c>
      <c r="E360" s="253">
        <f t="shared" si="115"/>
        <v>3201</v>
      </c>
      <c r="F360" s="254">
        <f t="shared" si="115"/>
        <v>5479</v>
      </c>
      <c r="G360" s="253">
        <f t="shared" si="115"/>
        <v>0</v>
      </c>
      <c r="H360" s="252">
        <f t="shared" si="115"/>
        <v>1029</v>
      </c>
      <c r="I360" s="253">
        <f t="shared" si="115"/>
        <v>2</v>
      </c>
      <c r="J360" s="254">
        <f t="shared" si="115"/>
        <v>1</v>
      </c>
      <c r="K360" s="253">
        <f t="shared" si="115"/>
        <v>2</v>
      </c>
      <c r="L360" s="254">
        <f t="shared" si="115"/>
        <v>1</v>
      </c>
      <c r="M360" s="253">
        <f t="shared" si="115"/>
        <v>2</v>
      </c>
      <c r="N360" s="254">
        <f t="shared" si="106"/>
        <v>1031</v>
      </c>
      <c r="O360" s="253">
        <f t="shared" si="106"/>
        <v>6</v>
      </c>
      <c r="U360" s="16"/>
      <c r="V360" s="16"/>
      <c r="W360" s="16"/>
      <c r="X360" s="16"/>
      <c r="Y360" s="236">
        <f t="shared" si="98"/>
        <v>15917</v>
      </c>
      <c r="Z360" s="16"/>
      <c r="AA360" s="16"/>
      <c r="AB360" s="16"/>
      <c r="AC360" s="16"/>
      <c r="AD360" s="16"/>
      <c r="AE360" s="16"/>
      <c r="AF360" s="16"/>
      <c r="AG360" s="16"/>
      <c r="AH360" s="16"/>
      <c r="AI360" s="16"/>
      <c r="AJ360" s="16"/>
      <c r="AK360" s="16"/>
      <c r="AL360" s="16"/>
      <c r="AM360" s="16"/>
      <c r="AN360" s="16"/>
      <c r="AO360" s="16"/>
      <c r="AP360" s="16"/>
      <c r="AQ360" s="16"/>
    </row>
    <row r="361" spans="1:43" s="4" customFormat="1" ht="32.25" hidden="1" customHeight="1">
      <c r="A361" s="278">
        <f t="shared" si="97"/>
        <v>314</v>
      </c>
      <c r="B361" s="246">
        <v>511100</v>
      </c>
      <c r="C361" s="279" t="s">
        <v>1404</v>
      </c>
      <c r="D361" s="257"/>
      <c r="E361" s="256"/>
      <c r="F361" s="257"/>
      <c r="G361" s="256"/>
      <c r="H361" s="268"/>
      <c r="I361" s="269"/>
      <c r="J361" s="257"/>
      <c r="K361" s="256"/>
      <c r="L361" s="257"/>
      <c r="M361" s="256"/>
      <c r="N361" s="331">
        <f t="shared" si="106"/>
        <v>0</v>
      </c>
      <c r="O361" s="320">
        <f t="shared" si="106"/>
        <v>0</v>
      </c>
      <c r="U361" s="16"/>
      <c r="V361" s="16"/>
      <c r="W361" s="16"/>
      <c r="X361" s="16"/>
      <c r="Y361" s="236">
        <f t="shared" si="98"/>
        <v>0</v>
      </c>
      <c r="Z361" s="16"/>
      <c r="AA361" s="16"/>
      <c r="AB361" s="16"/>
      <c r="AC361" s="16"/>
      <c r="AD361" s="16"/>
      <c r="AE361" s="16"/>
      <c r="AF361" s="16"/>
      <c r="AG361" s="16"/>
      <c r="AH361" s="16"/>
      <c r="AI361" s="16"/>
      <c r="AJ361" s="16"/>
      <c r="AK361" s="16"/>
      <c r="AL361" s="16"/>
      <c r="AM361" s="16"/>
      <c r="AN361" s="16"/>
      <c r="AO361" s="16"/>
      <c r="AP361" s="16"/>
      <c r="AQ361" s="16"/>
    </row>
    <row r="362" spans="1:43" s="4" customFormat="1" ht="32.25" customHeight="1">
      <c r="A362" s="278">
        <f t="shared" si="97"/>
        <v>315</v>
      </c>
      <c r="B362" s="246">
        <v>511200</v>
      </c>
      <c r="C362" s="279" t="s">
        <v>1405</v>
      </c>
      <c r="D362" s="257"/>
      <c r="E362" s="256"/>
      <c r="F362" s="257"/>
      <c r="G362" s="256"/>
      <c r="H362" s="268">
        <v>2</v>
      </c>
      <c r="I362" s="269"/>
      <c r="J362" s="257"/>
      <c r="K362" s="256"/>
      <c r="L362" s="257"/>
      <c r="M362" s="256"/>
      <c r="N362" s="331">
        <f t="shared" si="106"/>
        <v>2</v>
      </c>
      <c r="O362" s="320">
        <f t="shared" si="106"/>
        <v>0</v>
      </c>
      <c r="U362" s="16"/>
      <c r="V362" s="16"/>
      <c r="W362" s="16"/>
      <c r="X362" s="16"/>
      <c r="Y362" s="236">
        <f t="shared" si="98"/>
        <v>4</v>
      </c>
      <c r="Z362" s="16"/>
      <c r="AA362" s="16"/>
      <c r="AB362" s="16"/>
      <c r="AC362" s="16"/>
      <c r="AD362" s="16"/>
      <c r="AE362" s="16"/>
      <c r="AF362" s="16"/>
      <c r="AG362" s="16"/>
      <c r="AH362" s="16"/>
      <c r="AI362" s="16"/>
      <c r="AJ362" s="16"/>
      <c r="AK362" s="16"/>
      <c r="AL362" s="16"/>
      <c r="AM362" s="16"/>
      <c r="AN362" s="16"/>
      <c r="AO362" s="16"/>
      <c r="AP362" s="16"/>
      <c r="AQ362" s="16"/>
    </row>
    <row r="363" spans="1:43" s="4" customFormat="1" ht="32.25" customHeight="1">
      <c r="A363" s="278">
        <f t="shared" si="97"/>
        <v>316</v>
      </c>
      <c r="B363" s="246">
        <v>511300</v>
      </c>
      <c r="C363" s="279" t="s">
        <v>1406</v>
      </c>
      <c r="D363" s="257">
        <v>1226</v>
      </c>
      <c r="E363" s="256">
        <v>2850</v>
      </c>
      <c r="F363" s="257"/>
      <c r="G363" s="256"/>
      <c r="H363" s="268">
        <v>401</v>
      </c>
      <c r="I363" s="269">
        <v>1</v>
      </c>
      <c r="J363" s="257">
        <v>1</v>
      </c>
      <c r="K363" s="256">
        <v>1</v>
      </c>
      <c r="L363" s="257">
        <v>1</v>
      </c>
      <c r="M363" s="256">
        <v>1</v>
      </c>
      <c r="N363" s="331">
        <f t="shared" si="106"/>
        <v>403</v>
      </c>
      <c r="O363" s="320">
        <f t="shared" si="106"/>
        <v>3</v>
      </c>
      <c r="U363" s="16"/>
      <c r="V363" s="16"/>
      <c r="W363" s="16"/>
      <c r="X363" s="16"/>
      <c r="Y363" s="236">
        <f t="shared" si="98"/>
        <v>4888</v>
      </c>
      <c r="Z363" s="16"/>
      <c r="AA363" s="16"/>
      <c r="AB363" s="16"/>
      <c r="AC363" s="16"/>
      <c r="AD363" s="16"/>
      <c r="AE363" s="16"/>
      <c r="AF363" s="16"/>
      <c r="AG363" s="16"/>
      <c r="AH363" s="16"/>
      <c r="AI363" s="16"/>
      <c r="AJ363" s="16"/>
      <c r="AK363" s="16"/>
      <c r="AL363" s="16"/>
      <c r="AM363" s="16"/>
      <c r="AN363" s="16"/>
      <c r="AO363" s="16"/>
      <c r="AP363" s="16"/>
      <c r="AQ363" s="16"/>
    </row>
    <row r="364" spans="1:43" s="4" customFormat="1" ht="32.25" customHeight="1">
      <c r="A364" s="278">
        <f t="shared" si="97"/>
        <v>317</v>
      </c>
      <c r="B364" s="246">
        <v>511400</v>
      </c>
      <c r="C364" s="279" t="s">
        <v>1407</v>
      </c>
      <c r="D364" s="257">
        <v>3937</v>
      </c>
      <c r="E364" s="256">
        <v>351</v>
      </c>
      <c r="F364" s="257">
        <v>5479</v>
      </c>
      <c r="G364" s="256"/>
      <c r="H364" s="268">
        <v>626</v>
      </c>
      <c r="I364" s="269">
        <v>1</v>
      </c>
      <c r="J364" s="257"/>
      <c r="K364" s="256">
        <v>1</v>
      </c>
      <c r="L364" s="257"/>
      <c r="M364" s="256">
        <v>1</v>
      </c>
      <c r="N364" s="331">
        <f t="shared" si="106"/>
        <v>626</v>
      </c>
      <c r="O364" s="320">
        <f t="shared" si="106"/>
        <v>3</v>
      </c>
      <c r="U364" s="16"/>
      <c r="V364" s="16"/>
      <c r="W364" s="16"/>
      <c r="X364" s="16"/>
      <c r="Y364" s="236">
        <f t="shared" si="98"/>
        <v>11025</v>
      </c>
      <c r="Z364" s="16"/>
      <c r="AA364" s="16"/>
      <c r="AB364" s="16"/>
      <c r="AC364" s="16"/>
      <c r="AD364" s="16"/>
      <c r="AE364" s="16"/>
      <c r="AF364" s="16"/>
      <c r="AG364" s="16"/>
      <c r="AH364" s="16"/>
      <c r="AI364" s="16"/>
      <c r="AJ364" s="16"/>
      <c r="AK364" s="16"/>
      <c r="AL364" s="16"/>
      <c r="AM364" s="16"/>
      <c r="AN364" s="16"/>
      <c r="AO364" s="16"/>
      <c r="AP364" s="16"/>
      <c r="AQ364" s="16"/>
    </row>
    <row r="365" spans="1:43" s="4" customFormat="1" ht="32.25" customHeight="1">
      <c r="A365" s="276">
        <f t="shared" si="97"/>
        <v>318</v>
      </c>
      <c r="B365" s="245">
        <v>512000</v>
      </c>
      <c r="C365" s="277" t="s">
        <v>1558</v>
      </c>
      <c r="D365" s="254">
        <f t="shared" ref="D365:M365" si="116">SUM(D366:D374)</f>
        <v>2528</v>
      </c>
      <c r="E365" s="253">
        <f t="shared" si="116"/>
        <v>4016</v>
      </c>
      <c r="F365" s="254">
        <f t="shared" si="116"/>
        <v>122</v>
      </c>
      <c r="G365" s="253">
        <f t="shared" si="116"/>
        <v>526</v>
      </c>
      <c r="H365" s="252">
        <f t="shared" si="116"/>
        <v>1215</v>
      </c>
      <c r="I365" s="253">
        <f t="shared" si="116"/>
        <v>781</v>
      </c>
      <c r="J365" s="254">
        <f t="shared" si="116"/>
        <v>3</v>
      </c>
      <c r="K365" s="253">
        <f t="shared" si="116"/>
        <v>2</v>
      </c>
      <c r="L365" s="254">
        <f t="shared" si="116"/>
        <v>3</v>
      </c>
      <c r="M365" s="253">
        <f t="shared" si="116"/>
        <v>2</v>
      </c>
      <c r="N365" s="254">
        <f t="shared" si="106"/>
        <v>1221</v>
      </c>
      <c r="O365" s="253">
        <f t="shared" si="106"/>
        <v>785</v>
      </c>
      <c r="U365" s="16"/>
      <c r="V365" s="16"/>
      <c r="W365" s="16"/>
      <c r="X365" s="16"/>
      <c r="Y365" s="236">
        <f t="shared" si="98"/>
        <v>11204</v>
      </c>
      <c r="Z365" s="16"/>
      <c r="AA365" s="16"/>
      <c r="AB365" s="16"/>
      <c r="AC365" s="16"/>
      <c r="AD365" s="16"/>
      <c r="AE365" s="16"/>
      <c r="AF365" s="16"/>
      <c r="AG365" s="16"/>
      <c r="AH365" s="16"/>
      <c r="AI365" s="16"/>
      <c r="AJ365" s="16"/>
      <c r="AK365" s="16"/>
      <c r="AL365" s="16"/>
      <c r="AM365" s="16"/>
      <c r="AN365" s="16"/>
      <c r="AO365" s="16"/>
      <c r="AP365" s="16"/>
      <c r="AQ365" s="16"/>
    </row>
    <row r="366" spans="1:43" s="4" customFormat="1" ht="32.25" hidden="1" customHeight="1">
      <c r="A366" s="278">
        <f t="shared" si="97"/>
        <v>319</v>
      </c>
      <c r="B366" s="246">
        <v>512100</v>
      </c>
      <c r="C366" s="279" t="s">
        <v>1187</v>
      </c>
      <c r="D366" s="257"/>
      <c r="E366" s="256"/>
      <c r="F366" s="257"/>
      <c r="G366" s="256"/>
      <c r="H366" s="268"/>
      <c r="I366" s="269"/>
      <c r="J366" s="257"/>
      <c r="K366" s="256"/>
      <c r="L366" s="257"/>
      <c r="M366" s="256"/>
      <c r="N366" s="331">
        <f t="shared" si="106"/>
        <v>0</v>
      </c>
      <c r="O366" s="320">
        <f t="shared" si="106"/>
        <v>0</v>
      </c>
      <c r="U366" s="16"/>
      <c r="V366" s="16"/>
      <c r="W366" s="16"/>
      <c r="X366" s="16"/>
      <c r="Y366" s="236">
        <f t="shared" si="98"/>
        <v>0</v>
      </c>
      <c r="Z366" s="16"/>
      <c r="AA366" s="16"/>
      <c r="AB366" s="16"/>
      <c r="AC366" s="16"/>
      <c r="AD366" s="16"/>
      <c r="AE366" s="16"/>
      <c r="AF366" s="16"/>
      <c r="AG366" s="16"/>
      <c r="AH366" s="16"/>
      <c r="AI366" s="16"/>
      <c r="AJ366" s="16"/>
      <c r="AK366" s="16"/>
      <c r="AL366" s="16"/>
      <c r="AM366" s="16"/>
      <c r="AN366" s="16"/>
      <c r="AO366" s="16"/>
      <c r="AP366" s="16"/>
      <c r="AQ366" s="16"/>
    </row>
    <row r="367" spans="1:43" s="4" customFormat="1" ht="32.25" customHeight="1">
      <c r="A367" s="278">
        <f t="shared" si="97"/>
        <v>320</v>
      </c>
      <c r="B367" s="246">
        <v>512200</v>
      </c>
      <c r="C367" s="279" t="s">
        <v>1188</v>
      </c>
      <c r="D367" s="257">
        <v>110</v>
      </c>
      <c r="E367" s="256">
        <v>49</v>
      </c>
      <c r="F367" s="257">
        <v>117</v>
      </c>
      <c r="G367" s="256">
        <v>287</v>
      </c>
      <c r="H367" s="268">
        <v>165</v>
      </c>
      <c r="I367" s="269">
        <v>729</v>
      </c>
      <c r="J367" s="257">
        <v>1</v>
      </c>
      <c r="K367" s="256">
        <v>1</v>
      </c>
      <c r="L367" s="257">
        <v>1</v>
      </c>
      <c r="M367" s="256">
        <v>1</v>
      </c>
      <c r="N367" s="331">
        <f t="shared" si="106"/>
        <v>167</v>
      </c>
      <c r="O367" s="320">
        <f t="shared" si="106"/>
        <v>731</v>
      </c>
      <c r="U367" s="16"/>
      <c r="V367" s="16"/>
      <c r="W367" s="16"/>
      <c r="X367" s="16"/>
      <c r="Y367" s="236">
        <f t="shared" si="98"/>
        <v>2359</v>
      </c>
      <c r="Z367" s="16"/>
      <c r="AA367" s="16"/>
      <c r="AB367" s="16"/>
      <c r="AC367" s="16"/>
      <c r="AD367" s="16"/>
      <c r="AE367" s="16"/>
      <c r="AF367" s="16"/>
      <c r="AG367" s="16"/>
      <c r="AH367" s="16"/>
      <c r="AI367" s="16"/>
      <c r="AJ367" s="16"/>
      <c r="AK367" s="16"/>
      <c r="AL367" s="16"/>
      <c r="AM367" s="16"/>
      <c r="AN367" s="16"/>
      <c r="AO367" s="16"/>
      <c r="AP367" s="16"/>
      <c r="AQ367" s="16"/>
    </row>
    <row r="368" spans="1:43" s="4" customFormat="1" ht="32.25" hidden="1" customHeight="1">
      <c r="A368" s="278">
        <f t="shared" si="97"/>
        <v>321</v>
      </c>
      <c r="B368" s="246">
        <v>512300</v>
      </c>
      <c r="C368" s="279" t="s">
        <v>1189</v>
      </c>
      <c r="D368" s="257"/>
      <c r="E368" s="256"/>
      <c r="F368" s="257"/>
      <c r="G368" s="256"/>
      <c r="H368" s="268"/>
      <c r="I368" s="269"/>
      <c r="J368" s="257"/>
      <c r="K368" s="256"/>
      <c r="L368" s="257"/>
      <c r="M368" s="256"/>
      <c r="N368" s="331">
        <f t="shared" si="106"/>
        <v>0</v>
      </c>
      <c r="O368" s="320">
        <f t="shared" si="106"/>
        <v>0</v>
      </c>
      <c r="U368" s="16"/>
      <c r="V368" s="16"/>
      <c r="W368" s="16"/>
      <c r="X368" s="16"/>
      <c r="Y368" s="236">
        <f t="shared" si="98"/>
        <v>0</v>
      </c>
      <c r="Z368" s="16"/>
      <c r="AA368" s="16"/>
      <c r="AB368" s="16"/>
      <c r="AC368" s="16"/>
      <c r="AD368" s="16"/>
      <c r="AE368" s="16"/>
      <c r="AF368" s="16"/>
      <c r="AG368" s="16"/>
      <c r="AH368" s="16"/>
      <c r="AI368" s="16"/>
      <c r="AJ368" s="16"/>
      <c r="AK368" s="16"/>
      <c r="AL368" s="16"/>
      <c r="AM368" s="16"/>
      <c r="AN368" s="16"/>
      <c r="AO368" s="16"/>
      <c r="AP368" s="16"/>
      <c r="AQ368" s="16"/>
    </row>
    <row r="369" spans="1:43" s="4" customFormat="1" ht="32.25" hidden="1" customHeight="1">
      <c r="A369" s="278">
        <f t="shared" si="97"/>
        <v>322</v>
      </c>
      <c r="B369" s="246">
        <v>512400</v>
      </c>
      <c r="C369" s="279" t="s">
        <v>1190</v>
      </c>
      <c r="D369" s="257"/>
      <c r="E369" s="256"/>
      <c r="F369" s="257"/>
      <c r="G369" s="256"/>
      <c r="H369" s="268"/>
      <c r="I369" s="269"/>
      <c r="J369" s="257"/>
      <c r="K369" s="256"/>
      <c r="L369" s="257"/>
      <c r="M369" s="256"/>
      <c r="N369" s="331">
        <f t="shared" si="106"/>
        <v>0</v>
      </c>
      <c r="O369" s="320">
        <f t="shared" si="106"/>
        <v>0</v>
      </c>
      <c r="U369" s="16"/>
      <c r="V369" s="16"/>
      <c r="W369" s="16"/>
      <c r="X369" s="16"/>
      <c r="Y369" s="236">
        <f t="shared" si="98"/>
        <v>0</v>
      </c>
      <c r="Z369" s="16"/>
      <c r="AA369" s="16"/>
      <c r="AB369" s="16"/>
      <c r="AC369" s="16"/>
      <c r="AD369" s="16"/>
      <c r="AE369" s="16"/>
      <c r="AF369" s="16"/>
      <c r="AG369" s="16"/>
      <c r="AH369" s="16"/>
      <c r="AI369" s="16"/>
      <c r="AJ369" s="16"/>
      <c r="AK369" s="16"/>
      <c r="AL369" s="16"/>
      <c r="AM369" s="16"/>
      <c r="AN369" s="16"/>
      <c r="AO369" s="16"/>
      <c r="AP369" s="16"/>
      <c r="AQ369" s="16"/>
    </row>
    <row r="370" spans="1:43" s="4" customFormat="1" ht="32.25" hidden="1" customHeight="1">
      <c r="A370" s="278">
        <f t="shared" si="97"/>
        <v>323</v>
      </c>
      <c r="B370" s="246">
        <v>512500</v>
      </c>
      <c r="C370" s="279" t="s">
        <v>1191</v>
      </c>
      <c r="D370" s="257"/>
      <c r="E370" s="256"/>
      <c r="F370" s="257"/>
      <c r="G370" s="256"/>
      <c r="H370" s="268"/>
      <c r="I370" s="269"/>
      <c r="J370" s="257"/>
      <c r="K370" s="256"/>
      <c r="L370" s="257"/>
      <c r="M370" s="256"/>
      <c r="N370" s="331">
        <f t="shared" si="106"/>
        <v>0</v>
      </c>
      <c r="O370" s="320">
        <f t="shared" si="106"/>
        <v>0</v>
      </c>
      <c r="U370" s="16"/>
      <c r="V370" s="16"/>
      <c r="W370" s="16"/>
      <c r="X370" s="16"/>
      <c r="Y370" s="236">
        <f t="shared" si="98"/>
        <v>0</v>
      </c>
      <c r="Z370" s="16"/>
      <c r="AA370" s="16"/>
      <c r="AB370" s="16"/>
      <c r="AC370" s="16"/>
      <c r="AD370" s="16"/>
      <c r="AE370" s="16"/>
      <c r="AF370" s="16"/>
      <c r="AG370" s="16"/>
      <c r="AH370" s="16"/>
      <c r="AI370" s="16"/>
      <c r="AJ370" s="16"/>
      <c r="AK370" s="16"/>
      <c r="AL370" s="16"/>
      <c r="AM370" s="16"/>
      <c r="AN370" s="16"/>
      <c r="AO370" s="16"/>
      <c r="AP370" s="16"/>
      <c r="AQ370" s="16"/>
    </row>
    <row r="371" spans="1:43" s="4" customFormat="1" ht="32.25" customHeight="1">
      <c r="A371" s="278">
        <f t="shared" si="97"/>
        <v>324</v>
      </c>
      <c r="B371" s="246">
        <v>512600</v>
      </c>
      <c r="C371" s="279" t="s">
        <v>556</v>
      </c>
      <c r="D371" s="257">
        <v>29</v>
      </c>
      <c r="E371" s="256"/>
      <c r="F371" s="257"/>
      <c r="G371" s="256">
        <v>239</v>
      </c>
      <c r="H371" s="268">
        <v>10</v>
      </c>
      <c r="I371" s="269">
        <v>52</v>
      </c>
      <c r="J371" s="257">
        <v>1</v>
      </c>
      <c r="K371" s="256">
        <v>1</v>
      </c>
      <c r="L371" s="257">
        <v>1</v>
      </c>
      <c r="M371" s="256">
        <v>1</v>
      </c>
      <c r="N371" s="331">
        <f t="shared" si="106"/>
        <v>12</v>
      </c>
      <c r="O371" s="320">
        <f t="shared" si="106"/>
        <v>54</v>
      </c>
      <c r="U371" s="16"/>
      <c r="V371" s="16"/>
      <c r="W371" s="16"/>
      <c r="X371" s="16"/>
      <c r="Y371" s="236">
        <f t="shared" si="98"/>
        <v>400</v>
      </c>
      <c r="Z371" s="16"/>
      <c r="AA371" s="16"/>
      <c r="AB371" s="16"/>
      <c r="AC371" s="16"/>
      <c r="AD371" s="16"/>
      <c r="AE371" s="16"/>
      <c r="AF371" s="16"/>
      <c r="AG371" s="16"/>
      <c r="AH371" s="16"/>
      <c r="AI371" s="16"/>
      <c r="AJ371" s="16"/>
      <c r="AK371" s="16"/>
      <c r="AL371" s="16"/>
      <c r="AM371" s="16"/>
      <c r="AN371" s="16"/>
      <c r="AO371" s="16"/>
      <c r="AP371" s="16"/>
      <c r="AQ371" s="16"/>
    </row>
    <row r="372" spans="1:43" s="4" customFormat="1" ht="32.25" hidden="1" customHeight="1">
      <c r="A372" s="278">
        <f t="shared" si="97"/>
        <v>325</v>
      </c>
      <c r="B372" s="246">
        <v>512700</v>
      </c>
      <c r="C372" s="279" t="s">
        <v>1192</v>
      </c>
      <c r="D372" s="257"/>
      <c r="E372" s="256"/>
      <c r="F372" s="257"/>
      <c r="G372" s="256"/>
      <c r="H372" s="268"/>
      <c r="I372" s="269"/>
      <c r="J372" s="257"/>
      <c r="K372" s="256"/>
      <c r="L372" s="257"/>
      <c r="M372" s="256"/>
      <c r="N372" s="331">
        <f t="shared" si="106"/>
        <v>0</v>
      </c>
      <c r="O372" s="320">
        <f t="shared" si="106"/>
        <v>0</v>
      </c>
      <c r="U372" s="16"/>
      <c r="V372" s="16"/>
      <c r="W372" s="16"/>
      <c r="X372" s="16"/>
      <c r="Y372" s="236">
        <f t="shared" si="98"/>
        <v>0</v>
      </c>
      <c r="Z372" s="16"/>
      <c r="AA372" s="16"/>
      <c r="AB372" s="16"/>
      <c r="AC372" s="16"/>
      <c r="AD372" s="16"/>
      <c r="AE372" s="16"/>
      <c r="AF372" s="16"/>
      <c r="AG372" s="16"/>
      <c r="AH372" s="16"/>
      <c r="AI372" s="16"/>
      <c r="AJ372" s="16"/>
      <c r="AK372" s="16"/>
      <c r="AL372" s="16"/>
      <c r="AM372" s="16"/>
      <c r="AN372" s="16"/>
      <c r="AO372" s="16"/>
      <c r="AP372" s="16"/>
      <c r="AQ372" s="16"/>
    </row>
    <row r="373" spans="1:43" s="4" customFormat="1" ht="32.25" hidden="1" customHeight="1">
      <c r="A373" s="278">
        <f t="shared" si="97"/>
        <v>326</v>
      </c>
      <c r="B373" s="246">
        <v>512800</v>
      </c>
      <c r="C373" s="279" t="s">
        <v>1193</v>
      </c>
      <c r="D373" s="257"/>
      <c r="E373" s="256"/>
      <c r="F373" s="257"/>
      <c r="G373" s="256"/>
      <c r="H373" s="268"/>
      <c r="I373" s="269"/>
      <c r="J373" s="257"/>
      <c r="K373" s="256"/>
      <c r="L373" s="257"/>
      <c r="M373" s="256"/>
      <c r="N373" s="331">
        <f t="shared" si="106"/>
        <v>0</v>
      </c>
      <c r="O373" s="320">
        <f t="shared" si="106"/>
        <v>0</v>
      </c>
      <c r="U373" s="16"/>
      <c r="V373" s="16"/>
      <c r="W373" s="16"/>
      <c r="X373" s="16"/>
      <c r="Y373" s="236">
        <f t="shared" si="98"/>
        <v>0</v>
      </c>
      <c r="Z373" s="16"/>
      <c r="AA373" s="16"/>
      <c r="AB373" s="16"/>
      <c r="AC373" s="16"/>
      <c r="AD373" s="16"/>
      <c r="AE373" s="16"/>
      <c r="AF373" s="16"/>
      <c r="AG373" s="16"/>
      <c r="AH373" s="16"/>
      <c r="AI373" s="16"/>
      <c r="AJ373" s="16"/>
      <c r="AK373" s="16"/>
      <c r="AL373" s="16"/>
      <c r="AM373" s="16"/>
      <c r="AN373" s="16"/>
      <c r="AO373" s="16"/>
      <c r="AP373" s="16"/>
      <c r="AQ373" s="16"/>
    </row>
    <row r="374" spans="1:43" s="4" customFormat="1" ht="32.25" customHeight="1">
      <c r="A374" s="278">
        <f t="shared" si="97"/>
        <v>327</v>
      </c>
      <c r="B374" s="246">
        <v>512900</v>
      </c>
      <c r="C374" s="279" t="s">
        <v>1194</v>
      </c>
      <c r="D374" s="257">
        <v>2389</v>
      </c>
      <c r="E374" s="256">
        <v>3967</v>
      </c>
      <c r="F374" s="257">
        <v>5</v>
      </c>
      <c r="G374" s="256"/>
      <c r="H374" s="268">
        <v>1040</v>
      </c>
      <c r="I374" s="269"/>
      <c r="J374" s="257">
        <v>1</v>
      </c>
      <c r="K374" s="256"/>
      <c r="L374" s="257">
        <v>1</v>
      </c>
      <c r="M374" s="256"/>
      <c r="N374" s="331">
        <f t="shared" si="106"/>
        <v>1042</v>
      </c>
      <c r="O374" s="320">
        <f t="shared" si="106"/>
        <v>0</v>
      </c>
      <c r="U374" s="16"/>
      <c r="V374" s="16"/>
      <c r="W374" s="16"/>
      <c r="X374" s="16"/>
      <c r="Y374" s="236">
        <f t="shared" si="98"/>
        <v>8445</v>
      </c>
      <c r="Z374" s="16"/>
      <c r="AA374" s="16"/>
      <c r="AB374" s="16"/>
      <c r="AC374" s="16"/>
      <c r="AD374" s="16"/>
      <c r="AE374" s="16"/>
      <c r="AF374" s="16"/>
      <c r="AG374" s="16"/>
      <c r="AH374" s="16"/>
      <c r="AI374" s="16"/>
      <c r="AJ374" s="16"/>
      <c r="AK374" s="16"/>
      <c r="AL374" s="16"/>
      <c r="AM374" s="16"/>
      <c r="AN374" s="16"/>
      <c r="AO374" s="16"/>
      <c r="AP374" s="16"/>
      <c r="AQ374" s="16"/>
    </row>
    <row r="375" spans="1:43" s="4" customFormat="1" ht="32.25" hidden="1" customHeight="1">
      <c r="A375" s="276">
        <f t="shared" si="97"/>
        <v>328</v>
      </c>
      <c r="B375" s="245">
        <v>513000</v>
      </c>
      <c r="C375" s="277" t="s">
        <v>1559</v>
      </c>
      <c r="D375" s="254">
        <f>D376</f>
        <v>0</v>
      </c>
      <c r="E375" s="253">
        <f t="shared" ref="E375:M375" si="117">E376</f>
        <v>0</v>
      </c>
      <c r="F375" s="254">
        <f t="shared" si="117"/>
        <v>0</v>
      </c>
      <c r="G375" s="253">
        <f t="shared" si="117"/>
        <v>0</v>
      </c>
      <c r="H375" s="252">
        <f t="shared" si="117"/>
        <v>0</v>
      </c>
      <c r="I375" s="253">
        <f t="shared" si="117"/>
        <v>0</v>
      </c>
      <c r="J375" s="254">
        <f t="shared" si="117"/>
        <v>0</v>
      </c>
      <c r="K375" s="253">
        <f t="shared" si="117"/>
        <v>0</v>
      </c>
      <c r="L375" s="254">
        <f t="shared" si="117"/>
        <v>0</v>
      </c>
      <c r="M375" s="253">
        <f t="shared" si="117"/>
        <v>0</v>
      </c>
      <c r="N375" s="254">
        <f t="shared" si="106"/>
        <v>0</v>
      </c>
      <c r="O375" s="253">
        <f t="shared" si="106"/>
        <v>0</v>
      </c>
      <c r="U375" s="16"/>
      <c r="V375" s="16"/>
      <c r="W375" s="16"/>
      <c r="X375" s="16"/>
      <c r="Y375" s="236">
        <f t="shared" si="98"/>
        <v>0</v>
      </c>
      <c r="Z375" s="16"/>
      <c r="AA375" s="16"/>
      <c r="AB375" s="16"/>
      <c r="AC375" s="16"/>
      <c r="AD375" s="16"/>
      <c r="AE375" s="16"/>
      <c r="AF375" s="16"/>
      <c r="AG375" s="16"/>
      <c r="AH375" s="16"/>
      <c r="AI375" s="16"/>
      <c r="AJ375" s="16"/>
      <c r="AK375" s="16"/>
      <c r="AL375" s="16"/>
      <c r="AM375" s="16"/>
      <c r="AN375" s="16"/>
      <c r="AO375" s="16"/>
      <c r="AP375" s="16"/>
      <c r="AQ375" s="16"/>
    </row>
    <row r="376" spans="1:43" s="4" customFormat="1" ht="32.25" hidden="1" customHeight="1">
      <c r="A376" s="278">
        <f t="shared" ref="A376:A439" si="118">A375+1</f>
        <v>329</v>
      </c>
      <c r="B376" s="246">
        <v>513100</v>
      </c>
      <c r="C376" s="279" t="s">
        <v>1492</v>
      </c>
      <c r="D376" s="257"/>
      <c r="E376" s="256"/>
      <c r="F376" s="257"/>
      <c r="G376" s="256"/>
      <c r="H376" s="268"/>
      <c r="I376" s="269"/>
      <c r="J376" s="257"/>
      <c r="K376" s="256"/>
      <c r="L376" s="257"/>
      <c r="M376" s="256"/>
      <c r="N376" s="331">
        <f t="shared" si="106"/>
        <v>0</v>
      </c>
      <c r="O376" s="320">
        <f t="shared" si="106"/>
        <v>0</v>
      </c>
      <c r="U376" s="16"/>
      <c r="V376" s="16"/>
      <c r="W376" s="16"/>
      <c r="X376" s="16"/>
      <c r="Y376" s="236">
        <f t="shared" ref="Y376:Y439" si="119">SUM(D376:O376)</f>
        <v>0</v>
      </c>
      <c r="Z376" s="16"/>
      <c r="AA376" s="16"/>
      <c r="AB376" s="16"/>
      <c r="AC376" s="16"/>
      <c r="AD376" s="16"/>
      <c r="AE376" s="16"/>
      <c r="AF376" s="16"/>
      <c r="AG376" s="16"/>
      <c r="AH376" s="16"/>
      <c r="AI376" s="16"/>
      <c r="AJ376" s="16"/>
      <c r="AK376" s="16"/>
      <c r="AL376" s="16"/>
      <c r="AM376" s="16"/>
      <c r="AN376" s="16"/>
      <c r="AO376" s="16"/>
      <c r="AP376" s="16"/>
      <c r="AQ376" s="16"/>
    </row>
    <row r="377" spans="1:43" s="4" customFormat="1" ht="32.25" hidden="1" customHeight="1">
      <c r="A377" s="276">
        <f t="shared" si="118"/>
        <v>330</v>
      </c>
      <c r="B377" s="245">
        <v>514000</v>
      </c>
      <c r="C377" s="277" t="s">
        <v>1560</v>
      </c>
      <c r="D377" s="254">
        <f>D378</f>
        <v>0</v>
      </c>
      <c r="E377" s="253">
        <f t="shared" ref="E377:M377" si="120">E378</f>
        <v>0</v>
      </c>
      <c r="F377" s="254">
        <f t="shared" si="120"/>
        <v>0</v>
      </c>
      <c r="G377" s="253">
        <f t="shared" si="120"/>
        <v>0</v>
      </c>
      <c r="H377" s="252">
        <f t="shared" si="120"/>
        <v>0</v>
      </c>
      <c r="I377" s="253">
        <f t="shared" si="120"/>
        <v>0</v>
      </c>
      <c r="J377" s="254">
        <f t="shared" si="120"/>
        <v>0</v>
      </c>
      <c r="K377" s="253">
        <f t="shared" si="120"/>
        <v>0</v>
      </c>
      <c r="L377" s="254">
        <f t="shared" si="120"/>
        <v>0</v>
      </c>
      <c r="M377" s="253">
        <f t="shared" si="120"/>
        <v>0</v>
      </c>
      <c r="N377" s="254">
        <f t="shared" si="106"/>
        <v>0</v>
      </c>
      <c r="O377" s="253">
        <f t="shared" si="106"/>
        <v>0</v>
      </c>
      <c r="U377" s="16"/>
      <c r="V377" s="16"/>
      <c r="W377" s="16"/>
      <c r="X377" s="16"/>
      <c r="Y377" s="236">
        <f t="shared" si="119"/>
        <v>0</v>
      </c>
      <c r="Z377" s="16"/>
      <c r="AA377" s="16"/>
      <c r="AB377" s="16"/>
      <c r="AC377" s="16"/>
      <c r="AD377" s="16"/>
      <c r="AE377" s="16"/>
      <c r="AF377" s="16"/>
      <c r="AG377" s="16"/>
      <c r="AH377" s="16"/>
      <c r="AI377" s="16"/>
      <c r="AJ377" s="16"/>
      <c r="AK377" s="16"/>
      <c r="AL377" s="16"/>
      <c r="AM377" s="16"/>
      <c r="AN377" s="16"/>
      <c r="AO377" s="16"/>
      <c r="AP377" s="16"/>
      <c r="AQ377" s="16"/>
    </row>
    <row r="378" spans="1:43" s="4" customFormat="1" ht="32.25" hidden="1" customHeight="1">
      <c r="A378" s="278">
        <f t="shared" si="118"/>
        <v>331</v>
      </c>
      <c r="B378" s="246">
        <v>514100</v>
      </c>
      <c r="C378" s="279" t="s">
        <v>1493</v>
      </c>
      <c r="D378" s="257"/>
      <c r="E378" s="256"/>
      <c r="F378" s="257"/>
      <c r="G378" s="256"/>
      <c r="H378" s="268"/>
      <c r="I378" s="269"/>
      <c r="J378" s="257"/>
      <c r="K378" s="256"/>
      <c r="L378" s="257"/>
      <c r="M378" s="256"/>
      <c r="N378" s="331">
        <f t="shared" si="106"/>
        <v>0</v>
      </c>
      <c r="O378" s="320">
        <f t="shared" si="106"/>
        <v>0</v>
      </c>
      <c r="U378" s="16"/>
      <c r="V378" s="16"/>
      <c r="W378" s="16"/>
      <c r="X378" s="16"/>
      <c r="Y378" s="236">
        <f t="shared" si="119"/>
        <v>0</v>
      </c>
      <c r="Z378" s="16"/>
      <c r="AA378" s="16"/>
      <c r="AB378" s="16"/>
      <c r="AC378" s="16"/>
      <c r="AD378" s="16"/>
      <c r="AE378" s="16"/>
      <c r="AF378" s="16"/>
      <c r="AG378" s="16"/>
      <c r="AH378" s="16"/>
      <c r="AI378" s="16"/>
      <c r="AJ378" s="16"/>
      <c r="AK378" s="16"/>
      <c r="AL378" s="16"/>
      <c r="AM378" s="16"/>
      <c r="AN378" s="16"/>
      <c r="AO378" s="16"/>
      <c r="AP378" s="16"/>
      <c r="AQ378" s="16"/>
    </row>
    <row r="379" spans="1:43" s="4" customFormat="1" ht="32.25" customHeight="1">
      <c r="A379" s="276">
        <f t="shared" si="118"/>
        <v>332</v>
      </c>
      <c r="B379" s="245">
        <v>515000</v>
      </c>
      <c r="C379" s="277" t="s">
        <v>1561</v>
      </c>
      <c r="D379" s="254">
        <f>D380</f>
        <v>4</v>
      </c>
      <c r="E379" s="253">
        <f t="shared" ref="E379:M379" si="121">E380</f>
        <v>0</v>
      </c>
      <c r="F379" s="254">
        <f t="shared" si="121"/>
        <v>5</v>
      </c>
      <c r="G379" s="253">
        <f t="shared" si="121"/>
        <v>2</v>
      </c>
      <c r="H379" s="252">
        <f t="shared" si="121"/>
        <v>35</v>
      </c>
      <c r="I379" s="253">
        <f t="shared" si="121"/>
        <v>0</v>
      </c>
      <c r="J379" s="254">
        <f t="shared" si="121"/>
        <v>1</v>
      </c>
      <c r="K379" s="253">
        <f t="shared" si="121"/>
        <v>0</v>
      </c>
      <c r="L379" s="254">
        <f t="shared" si="121"/>
        <v>1</v>
      </c>
      <c r="M379" s="253">
        <f t="shared" si="121"/>
        <v>0</v>
      </c>
      <c r="N379" s="254">
        <f t="shared" si="106"/>
        <v>37</v>
      </c>
      <c r="O379" s="253">
        <f t="shared" si="106"/>
        <v>0</v>
      </c>
      <c r="U379" s="16"/>
      <c r="V379" s="16"/>
      <c r="W379" s="16"/>
      <c r="X379" s="16"/>
      <c r="Y379" s="236">
        <f t="shared" si="119"/>
        <v>85</v>
      </c>
      <c r="Z379" s="16"/>
      <c r="AA379" s="16"/>
      <c r="AB379" s="16"/>
      <c r="AC379" s="16"/>
      <c r="AD379" s="16"/>
      <c r="AE379" s="16"/>
      <c r="AF379" s="16"/>
      <c r="AG379" s="16"/>
      <c r="AH379" s="16"/>
      <c r="AI379" s="16"/>
      <c r="AJ379" s="16"/>
      <c r="AK379" s="16"/>
      <c r="AL379" s="16"/>
      <c r="AM379" s="16"/>
      <c r="AN379" s="16"/>
      <c r="AO379" s="16"/>
      <c r="AP379" s="16"/>
      <c r="AQ379" s="16"/>
    </row>
    <row r="380" spans="1:43" s="4" customFormat="1" ht="32.25" customHeight="1" thickBot="1">
      <c r="A380" s="278">
        <f t="shared" si="118"/>
        <v>333</v>
      </c>
      <c r="B380" s="246">
        <v>515100</v>
      </c>
      <c r="C380" s="279" t="s">
        <v>1319</v>
      </c>
      <c r="D380" s="257">
        <v>4</v>
      </c>
      <c r="E380" s="256"/>
      <c r="F380" s="257">
        <v>5</v>
      </c>
      <c r="G380" s="256">
        <v>2</v>
      </c>
      <c r="H380" s="268">
        <v>35</v>
      </c>
      <c r="I380" s="269"/>
      <c r="J380" s="257">
        <v>1</v>
      </c>
      <c r="K380" s="256"/>
      <c r="L380" s="257">
        <v>1</v>
      </c>
      <c r="M380" s="256"/>
      <c r="N380" s="331">
        <f t="shared" si="106"/>
        <v>37</v>
      </c>
      <c r="O380" s="320">
        <f t="shared" si="106"/>
        <v>0</v>
      </c>
      <c r="U380" s="16"/>
      <c r="V380" s="16"/>
      <c r="W380" s="16"/>
      <c r="X380" s="16"/>
      <c r="Y380" s="236">
        <f t="shared" si="119"/>
        <v>85</v>
      </c>
      <c r="Z380" s="16"/>
      <c r="AA380" s="16"/>
      <c r="AB380" s="16"/>
      <c r="AC380" s="16"/>
      <c r="AD380" s="16"/>
      <c r="AE380" s="16"/>
      <c r="AF380" s="16"/>
      <c r="AG380" s="16"/>
      <c r="AH380" s="16"/>
      <c r="AI380" s="16"/>
      <c r="AJ380" s="16"/>
      <c r="AK380" s="16"/>
      <c r="AL380" s="16"/>
      <c r="AM380" s="16"/>
      <c r="AN380" s="16"/>
      <c r="AO380" s="16"/>
      <c r="AP380" s="16"/>
      <c r="AQ380" s="16"/>
    </row>
    <row r="381" spans="1:43" s="4" customFormat="1" ht="32.25" hidden="1" customHeight="1">
      <c r="A381" s="276">
        <f t="shared" si="118"/>
        <v>334</v>
      </c>
      <c r="B381" s="245">
        <v>520000</v>
      </c>
      <c r="C381" s="277" t="s">
        <v>1562</v>
      </c>
      <c r="D381" s="254">
        <f t="shared" ref="D381:M381" si="122">D382+D384+D388</f>
        <v>0</v>
      </c>
      <c r="E381" s="253">
        <f t="shared" si="122"/>
        <v>0</v>
      </c>
      <c r="F381" s="254">
        <f t="shared" si="122"/>
        <v>0</v>
      </c>
      <c r="G381" s="253">
        <f t="shared" si="122"/>
        <v>0</v>
      </c>
      <c r="H381" s="252">
        <f t="shared" si="122"/>
        <v>0</v>
      </c>
      <c r="I381" s="253">
        <f t="shared" si="122"/>
        <v>0</v>
      </c>
      <c r="J381" s="254">
        <f t="shared" si="122"/>
        <v>0</v>
      </c>
      <c r="K381" s="253">
        <f t="shared" si="122"/>
        <v>0</v>
      </c>
      <c r="L381" s="254">
        <f t="shared" si="122"/>
        <v>0</v>
      </c>
      <c r="M381" s="253">
        <f t="shared" si="122"/>
        <v>0</v>
      </c>
      <c r="N381" s="254">
        <f t="shared" si="106"/>
        <v>0</v>
      </c>
      <c r="O381" s="253">
        <f t="shared" si="106"/>
        <v>0</v>
      </c>
      <c r="U381" s="16"/>
      <c r="V381" s="16"/>
      <c r="W381" s="16"/>
      <c r="X381" s="16"/>
      <c r="Y381" s="236">
        <f t="shared" si="119"/>
        <v>0</v>
      </c>
      <c r="Z381" s="16"/>
      <c r="AA381" s="16"/>
      <c r="AB381" s="16"/>
      <c r="AC381" s="16"/>
      <c r="AD381" s="16"/>
      <c r="AE381" s="16"/>
      <c r="AF381" s="16"/>
      <c r="AG381" s="16"/>
      <c r="AH381" s="16"/>
      <c r="AI381" s="16"/>
      <c r="AJ381" s="16"/>
      <c r="AK381" s="16"/>
      <c r="AL381" s="16"/>
      <c r="AM381" s="16"/>
      <c r="AN381" s="16"/>
      <c r="AO381" s="16"/>
      <c r="AP381" s="16"/>
      <c r="AQ381" s="16"/>
    </row>
    <row r="382" spans="1:43" s="4" customFormat="1" ht="32.25" hidden="1" customHeight="1">
      <c r="A382" s="276">
        <f t="shared" si="118"/>
        <v>335</v>
      </c>
      <c r="B382" s="245">
        <v>521000</v>
      </c>
      <c r="C382" s="277" t="s">
        <v>1563</v>
      </c>
      <c r="D382" s="254">
        <f t="shared" ref="D382:M382" si="123">D383</f>
        <v>0</v>
      </c>
      <c r="E382" s="253">
        <f t="shared" si="123"/>
        <v>0</v>
      </c>
      <c r="F382" s="254">
        <f t="shared" si="123"/>
        <v>0</v>
      </c>
      <c r="G382" s="253">
        <f t="shared" si="123"/>
        <v>0</v>
      </c>
      <c r="H382" s="252">
        <f t="shared" si="123"/>
        <v>0</v>
      </c>
      <c r="I382" s="253">
        <f t="shared" si="123"/>
        <v>0</v>
      </c>
      <c r="J382" s="254">
        <f t="shared" si="123"/>
        <v>0</v>
      </c>
      <c r="K382" s="253">
        <f t="shared" si="123"/>
        <v>0</v>
      </c>
      <c r="L382" s="254">
        <f t="shared" si="123"/>
        <v>0</v>
      </c>
      <c r="M382" s="253">
        <f t="shared" si="123"/>
        <v>0</v>
      </c>
      <c r="N382" s="254">
        <f t="shared" si="106"/>
        <v>0</v>
      </c>
      <c r="O382" s="253">
        <f t="shared" si="106"/>
        <v>0</v>
      </c>
      <c r="U382" s="16"/>
      <c r="V382" s="16"/>
      <c r="W382" s="16"/>
      <c r="X382" s="16"/>
      <c r="Y382" s="236">
        <f t="shared" si="119"/>
        <v>0</v>
      </c>
      <c r="Z382" s="16"/>
      <c r="AA382" s="16"/>
      <c r="AB382" s="16"/>
      <c r="AC382" s="16"/>
      <c r="AD382" s="16"/>
      <c r="AE382" s="16"/>
      <c r="AF382" s="16"/>
      <c r="AG382" s="16"/>
      <c r="AH382" s="16"/>
      <c r="AI382" s="16"/>
      <c r="AJ382" s="16"/>
      <c r="AK382" s="16"/>
      <c r="AL382" s="16"/>
      <c r="AM382" s="16"/>
      <c r="AN382" s="16"/>
      <c r="AO382" s="16"/>
      <c r="AP382" s="16"/>
      <c r="AQ382" s="16"/>
    </row>
    <row r="383" spans="1:43" s="4" customFormat="1" ht="32.25" hidden="1" customHeight="1">
      <c r="A383" s="278">
        <f t="shared" si="118"/>
        <v>336</v>
      </c>
      <c r="B383" s="246">
        <v>521100</v>
      </c>
      <c r="C383" s="279" t="s">
        <v>1494</v>
      </c>
      <c r="D383" s="257"/>
      <c r="E383" s="256"/>
      <c r="F383" s="257"/>
      <c r="G383" s="256"/>
      <c r="H383" s="268"/>
      <c r="I383" s="269"/>
      <c r="J383" s="257"/>
      <c r="K383" s="256"/>
      <c r="L383" s="257"/>
      <c r="M383" s="256"/>
      <c r="N383" s="331">
        <f t="shared" si="106"/>
        <v>0</v>
      </c>
      <c r="O383" s="320">
        <f t="shared" si="106"/>
        <v>0</v>
      </c>
      <c r="U383" s="16"/>
      <c r="V383" s="16"/>
      <c r="W383" s="16"/>
      <c r="X383" s="16"/>
      <c r="Y383" s="236">
        <f t="shared" si="119"/>
        <v>0</v>
      </c>
      <c r="Z383" s="16"/>
      <c r="AA383" s="16"/>
      <c r="AB383" s="16"/>
      <c r="AC383" s="16"/>
      <c r="AD383" s="16"/>
      <c r="AE383" s="16"/>
      <c r="AF383" s="16"/>
      <c r="AG383" s="16"/>
      <c r="AH383" s="16"/>
      <c r="AI383" s="16"/>
      <c r="AJ383" s="16"/>
      <c r="AK383" s="16"/>
      <c r="AL383" s="16"/>
      <c r="AM383" s="16"/>
      <c r="AN383" s="16"/>
      <c r="AO383" s="16"/>
      <c r="AP383" s="16"/>
      <c r="AQ383" s="16"/>
    </row>
    <row r="384" spans="1:43" s="4" customFormat="1" ht="32.25" hidden="1" customHeight="1">
      <c r="A384" s="276">
        <f t="shared" si="118"/>
        <v>337</v>
      </c>
      <c r="B384" s="245">
        <v>522000</v>
      </c>
      <c r="C384" s="277" t="s">
        <v>1564</v>
      </c>
      <c r="D384" s="254">
        <f t="shared" ref="D384:M384" si="124">SUM(D385:D387)</f>
        <v>0</v>
      </c>
      <c r="E384" s="253">
        <f t="shared" si="124"/>
        <v>0</v>
      </c>
      <c r="F384" s="254">
        <f t="shared" si="124"/>
        <v>0</v>
      </c>
      <c r="G384" s="253">
        <f t="shared" si="124"/>
        <v>0</v>
      </c>
      <c r="H384" s="252">
        <f t="shared" si="124"/>
        <v>0</v>
      </c>
      <c r="I384" s="253">
        <f t="shared" si="124"/>
        <v>0</v>
      </c>
      <c r="J384" s="254">
        <f t="shared" si="124"/>
        <v>0</v>
      </c>
      <c r="K384" s="253">
        <f t="shared" si="124"/>
        <v>0</v>
      </c>
      <c r="L384" s="254">
        <f t="shared" si="124"/>
        <v>0</v>
      </c>
      <c r="M384" s="253">
        <f t="shared" si="124"/>
        <v>0</v>
      </c>
      <c r="N384" s="254">
        <f t="shared" si="106"/>
        <v>0</v>
      </c>
      <c r="O384" s="253">
        <f t="shared" si="106"/>
        <v>0</v>
      </c>
      <c r="U384" s="16"/>
      <c r="V384" s="16"/>
      <c r="W384" s="16"/>
      <c r="X384" s="16"/>
      <c r="Y384" s="236">
        <f t="shared" si="119"/>
        <v>0</v>
      </c>
      <c r="Z384" s="16"/>
      <c r="AA384" s="16"/>
      <c r="AB384" s="16"/>
      <c r="AC384" s="16"/>
      <c r="AD384" s="16"/>
      <c r="AE384" s="16"/>
      <c r="AF384" s="16"/>
      <c r="AG384" s="16"/>
      <c r="AH384" s="16"/>
      <c r="AI384" s="16"/>
      <c r="AJ384" s="16"/>
      <c r="AK384" s="16"/>
      <c r="AL384" s="16"/>
      <c r="AM384" s="16"/>
      <c r="AN384" s="16"/>
      <c r="AO384" s="16"/>
      <c r="AP384" s="16"/>
      <c r="AQ384" s="16"/>
    </row>
    <row r="385" spans="1:43" s="4" customFormat="1" ht="32.25" hidden="1" customHeight="1">
      <c r="A385" s="278">
        <f t="shared" si="118"/>
        <v>338</v>
      </c>
      <c r="B385" s="246">
        <v>522100</v>
      </c>
      <c r="C385" s="279" t="s">
        <v>1195</v>
      </c>
      <c r="D385" s="257"/>
      <c r="E385" s="256"/>
      <c r="F385" s="257"/>
      <c r="G385" s="256"/>
      <c r="H385" s="268"/>
      <c r="I385" s="269"/>
      <c r="J385" s="257"/>
      <c r="K385" s="256"/>
      <c r="L385" s="257"/>
      <c r="M385" s="256"/>
      <c r="N385" s="331">
        <f t="shared" si="106"/>
        <v>0</v>
      </c>
      <c r="O385" s="320">
        <f t="shared" si="106"/>
        <v>0</v>
      </c>
      <c r="U385" s="16"/>
      <c r="V385" s="16"/>
      <c r="W385" s="16"/>
      <c r="X385" s="16"/>
      <c r="Y385" s="236">
        <f t="shared" si="119"/>
        <v>0</v>
      </c>
      <c r="Z385" s="16"/>
      <c r="AA385" s="16"/>
      <c r="AB385" s="16"/>
      <c r="AC385" s="16"/>
      <c r="AD385" s="16"/>
      <c r="AE385" s="16"/>
      <c r="AF385" s="16"/>
      <c r="AG385" s="16"/>
      <c r="AH385" s="16"/>
      <c r="AI385" s="16"/>
      <c r="AJ385" s="16"/>
      <c r="AK385" s="16"/>
      <c r="AL385" s="16"/>
      <c r="AM385" s="16"/>
      <c r="AN385" s="16"/>
      <c r="AO385" s="16"/>
      <c r="AP385" s="16"/>
      <c r="AQ385" s="16"/>
    </row>
    <row r="386" spans="1:43" s="4" customFormat="1" ht="32.25" hidden="1" customHeight="1">
      <c r="A386" s="278">
        <f t="shared" si="118"/>
        <v>339</v>
      </c>
      <c r="B386" s="246">
        <v>522200</v>
      </c>
      <c r="C386" s="279" t="s">
        <v>1196</v>
      </c>
      <c r="D386" s="257"/>
      <c r="E386" s="256"/>
      <c r="F386" s="257"/>
      <c r="G386" s="256"/>
      <c r="H386" s="268"/>
      <c r="I386" s="269"/>
      <c r="J386" s="257"/>
      <c r="K386" s="256"/>
      <c r="L386" s="257"/>
      <c r="M386" s="256"/>
      <c r="N386" s="331">
        <f t="shared" si="106"/>
        <v>0</v>
      </c>
      <c r="O386" s="320">
        <f t="shared" si="106"/>
        <v>0</v>
      </c>
      <c r="U386" s="16"/>
      <c r="V386" s="16"/>
      <c r="W386" s="16"/>
      <c r="X386" s="16"/>
      <c r="Y386" s="236">
        <f t="shared" si="119"/>
        <v>0</v>
      </c>
      <c r="Z386" s="16"/>
      <c r="AA386" s="16"/>
      <c r="AB386" s="16"/>
      <c r="AC386" s="16"/>
      <c r="AD386" s="16"/>
      <c r="AE386" s="16"/>
      <c r="AF386" s="16"/>
      <c r="AG386" s="16"/>
      <c r="AH386" s="16"/>
      <c r="AI386" s="16"/>
      <c r="AJ386" s="16"/>
      <c r="AK386" s="16"/>
      <c r="AL386" s="16"/>
      <c r="AM386" s="16"/>
      <c r="AN386" s="16"/>
      <c r="AO386" s="16"/>
      <c r="AP386" s="16"/>
      <c r="AQ386" s="16"/>
    </row>
    <row r="387" spans="1:43" s="4" customFormat="1" ht="32.25" hidden="1" customHeight="1">
      <c r="A387" s="278">
        <f t="shared" si="118"/>
        <v>340</v>
      </c>
      <c r="B387" s="246">
        <v>522300</v>
      </c>
      <c r="C387" s="279" t="s">
        <v>1197</v>
      </c>
      <c r="D387" s="257"/>
      <c r="E387" s="256"/>
      <c r="F387" s="257"/>
      <c r="G387" s="256"/>
      <c r="H387" s="268"/>
      <c r="I387" s="269"/>
      <c r="J387" s="257"/>
      <c r="K387" s="256"/>
      <c r="L387" s="257"/>
      <c r="M387" s="256"/>
      <c r="N387" s="331">
        <f t="shared" si="106"/>
        <v>0</v>
      </c>
      <c r="O387" s="320">
        <f t="shared" si="106"/>
        <v>0</v>
      </c>
      <c r="U387" s="16"/>
      <c r="V387" s="16"/>
      <c r="W387" s="16"/>
      <c r="X387" s="16"/>
      <c r="Y387" s="236">
        <f t="shared" si="119"/>
        <v>0</v>
      </c>
      <c r="Z387" s="16"/>
      <c r="AA387" s="16"/>
      <c r="AB387" s="16"/>
      <c r="AC387" s="16"/>
      <c r="AD387" s="16"/>
      <c r="AE387" s="16"/>
      <c r="AF387" s="16"/>
      <c r="AG387" s="16"/>
      <c r="AH387" s="16"/>
      <c r="AI387" s="16"/>
      <c r="AJ387" s="16"/>
      <c r="AK387" s="16"/>
      <c r="AL387" s="16"/>
      <c r="AM387" s="16"/>
      <c r="AN387" s="16"/>
      <c r="AO387" s="16"/>
      <c r="AP387" s="16"/>
      <c r="AQ387" s="16"/>
    </row>
    <row r="388" spans="1:43" s="4" customFormat="1" ht="32.25" hidden="1" customHeight="1">
      <c r="A388" s="276">
        <f t="shared" si="118"/>
        <v>341</v>
      </c>
      <c r="B388" s="245">
        <v>523000</v>
      </c>
      <c r="C388" s="277" t="s">
        <v>1565</v>
      </c>
      <c r="D388" s="254">
        <f t="shared" ref="D388:M388" si="125">D389</f>
        <v>0</v>
      </c>
      <c r="E388" s="253">
        <f t="shared" si="125"/>
        <v>0</v>
      </c>
      <c r="F388" s="254">
        <f t="shared" si="125"/>
        <v>0</v>
      </c>
      <c r="G388" s="253">
        <f t="shared" si="125"/>
        <v>0</v>
      </c>
      <c r="H388" s="252">
        <f t="shared" si="125"/>
        <v>0</v>
      </c>
      <c r="I388" s="253">
        <f t="shared" si="125"/>
        <v>0</v>
      </c>
      <c r="J388" s="254">
        <f t="shared" si="125"/>
        <v>0</v>
      </c>
      <c r="K388" s="253">
        <f t="shared" si="125"/>
        <v>0</v>
      </c>
      <c r="L388" s="254">
        <f t="shared" si="125"/>
        <v>0</v>
      </c>
      <c r="M388" s="253">
        <f t="shared" si="125"/>
        <v>0</v>
      </c>
      <c r="N388" s="254">
        <f t="shared" si="106"/>
        <v>0</v>
      </c>
      <c r="O388" s="253">
        <f t="shared" si="106"/>
        <v>0</v>
      </c>
      <c r="U388" s="16"/>
      <c r="V388" s="16"/>
      <c r="W388" s="16"/>
      <c r="X388" s="16"/>
      <c r="Y388" s="236">
        <f t="shared" si="119"/>
        <v>0</v>
      </c>
      <c r="Z388" s="16"/>
      <c r="AA388" s="16"/>
      <c r="AB388" s="16"/>
      <c r="AC388" s="16"/>
      <c r="AD388" s="16"/>
      <c r="AE388" s="16"/>
      <c r="AF388" s="16"/>
      <c r="AG388" s="16"/>
      <c r="AH388" s="16"/>
      <c r="AI388" s="16"/>
      <c r="AJ388" s="16"/>
      <c r="AK388" s="16"/>
      <c r="AL388" s="16"/>
      <c r="AM388" s="16"/>
      <c r="AN388" s="16"/>
      <c r="AO388" s="16"/>
      <c r="AP388" s="16"/>
      <c r="AQ388" s="16"/>
    </row>
    <row r="389" spans="1:43" s="4" customFormat="1" ht="32.25" hidden="1" customHeight="1">
      <c r="A389" s="278">
        <f t="shared" si="118"/>
        <v>342</v>
      </c>
      <c r="B389" s="246">
        <v>523100</v>
      </c>
      <c r="C389" s="279" t="s">
        <v>1320</v>
      </c>
      <c r="D389" s="257"/>
      <c r="E389" s="256"/>
      <c r="F389" s="257"/>
      <c r="G389" s="256"/>
      <c r="H389" s="268"/>
      <c r="I389" s="269"/>
      <c r="J389" s="257"/>
      <c r="K389" s="256"/>
      <c r="L389" s="257"/>
      <c r="M389" s="256"/>
      <c r="N389" s="331">
        <f t="shared" si="106"/>
        <v>0</v>
      </c>
      <c r="O389" s="320">
        <f t="shared" si="106"/>
        <v>0</v>
      </c>
      <c r="U389" s="16"/>
      <c r="V389" s="16"/>
      <c r="W389" s="16"/>
      <c r="X389" s="16"/>
      <c r="Y389" s="236">
        <f t="shared" si="119"/>
        <v>0</v>
      </c>
      <c r="Z389" s="16"/>
      <c r="AA389" s="16"/>
      <c r="AB389" s="16"/>
      <c r="AC389" s="16"/>
      <c r="AD389" s="16"/>
      <c r="AE389" s="16"/>
      <c r="AF389" s="16"/>
      <c r="AG389" s="16"/>
      <c r="AH389" s="16"/>
      <c r="AI389" s="16"/>
      <c r="AJ389" s="16"/>
      <c r="AK389" s="16"/>
      <c r="AL389" s="16"/>
      <c r="AM389" s="16"/>
      <c r="AN389" s="16"/>
      <c r="AO389" s="16"/>
      <c r="AP389" s="16"/>
      <c r="AQ389" s="16"/>
    </row>
    <row r="390" spans="1:43" s="4" customFormat="1" ht="32.25" hidden="1" customHeight="1">
      <c r="A390" s="276">
        <f t="shared" si="118"/>
        <v>343</v>
      </c>
      <c r="B390" s="245">
        <v>530000</v>
      </c>
      <c r="C390" s="277" t="s">
        <v>1566</v>
      </c>
      <c r="D390" s="254">
        <f t="shared" ref="D390:M391" si="126">D391</f>
        <v>0</v>
      </c>
      <c r="E390" s="253">
        <f t="shared" si="126"/>
        <v>0</v>
      </c>
      <c r="F390" s="254">
        <f t="shared" si="126"/>
        <v>0</v>
      </c>
      <c r="G390" s="253">
        <f t="shared" si="126"/>
        <v>0</v>
      </c>
      <c r="H390" s="252">
        <f t="shared" si="126"/>
        <v>0</v>
      </c>
      <c r="I390" s="253">
        <f t="shared" si="126"/>
        <v>0</v>
      </c>
      <c r="J390" s="254">
        <f t="shared" si="126"/>
        <v>0</v>
      </c>
      <c r="K390" s="253">
        <f t="shared" si="126"/>
        <v>0</v>
      </c>
      <c r="L390" s="254">
        <f t="shared" si="126"/>
        <v>0</v>
      </c>
      <c r="M390" s="253">
        <f t="shared" si="126"/>
        <v>0</v>
      </c>
      <c r="N390" s="254">
        <f t="shared" si="106"/>
        <v>0</v>
      </c>
      <c r="O390" s="253">
        <f t="shared" si="106"/>
        <v>0</v>
      </c>
      <c r="U390" s="16"/>
      <c r="V390" s="16"/>
      <c r="W390" s="16"/>
      <c r="X390" s="16"/>
      <c r="Y390" s="236">
        <f t="shared" si="119"/>
        <v>0</v>
      </c>
      <c r="Z390" s="16"/>
      <c r="AA390" s="16"/>
      <c r="AB390" s="16"/>
      <c r="AC390" s="16"/>
      <c r="AD390" s="16"/>
      <c r="AE390" s="16"/>
      <c r="AF390" s="16"/>
      <c r="AG390" s="16"/>
      <c r="AH390" s="16"/>
      <c r="AI390" s="16"/>
      <c r="AJ390" s="16"/>
      <c r="AK390" s="16"/>
      <c r="AL390" s="16"/>
      <c r="AM390" s="16"/>
      <c r="AN390" s="16"/>
      <c r="AO390" s="16"/>
      <c r="AP390" s="16"/>
      <c r="AQ390" s="16"/>
    </row>
    <row r="391" spans="1:43" s="4" customFormat="1" ht="32.25" hidden="1" customHeight="1">
      <c r="A391" s="276">
        <f t="shared" si="118"/>
        <v>344</v>
      </c>
      <c r="B391" s="245">
        <v>531000</v>
      </c>
      <c r="C391" s="277" t="s">
        <v>1567</v>
      </c>
      <c r="D391" s="254">
        <f t="shared" si="126"/>
        <v>0</v>
      </c>
      <c r="E391" s="253">
        <f t="shared" si="126"/>
        <v>0</v>
      </c>
      <c r="F391" s="254">
        <f t="shared" si="126"/>
        <v>0</v>
      </c>
      <c r="G391" s="253">
        <f t="shared" si="126"/>
        <v>0</v>
      </c>
      <c r="H391" s="252">
        <f t="shared" si="126"/>
        <v>0</v>
      </c>
      <c r="I391" s="253">
        <f t="shared" si="126"/>
        <v>0</v>
      </c>
      <c r="J391" s="254">
        <f t="shared" si="126"/>
        <v>0</v>
      </c>
      <c r="K391" s="253">
        <f t="shared" si="126"/>
        <v>0</v>
      </c>
      <c r="L391" s="254">
        <f t="shared" si="126"/>
        <v>0</v>
      </c>
      <c r="M391" s="253">
        <f t="shared" si="126"/>
        <v>0</v>
      </c>
      <c r="N391" s="254">
        <f t="shared" si="106"/>
        <v>0</v>
      </c>
      <c r="O391" s="253">
        <f t="shared" si="106"/>
        <v>0</v>
      </c>
      <c r="U391" s="16"/>
      <c r="V391" s="16"/>
      <c r="W391" s="16"/>
      <c r="X391" s="16"/>
      <c r="Y391" s="236">
        <f t="shared" si="119"/>
        <v>0</v>
      </c>
      <c r="Z391" s="16"/>
      <c r="AA391" s="16"/>
      <c r="AB391" s="16"/>
      <c r="AC391" s="16"/>
      <c r="AD391" s="16"/>
      <c r="AE391" s="16"/>
      <c r="AF391" s="16"/>
      <c r="AG391" s="16"/>
      <c r="AH391" s="16"/>
      <c r="AI391" s="16"/>
      <c r="AJ391" s="16"/>
      <c r="AK391" s="16"/>
      <c r="AL391" s="16"/>
      <c r="AM391" s="16"/>
      <c r="AN391" s="16"/>
      <c r="AO391" s="16"/>
      <c r="AP391" s="16"/>
      <c r="AQ391" s="16"/>
    </row>
    <row r="392" spans="1:43" s="4" customFormat="1" ht="32.25" hidden="1" customHeight="1">
      <c r="A392" s="278">
        <f t="shared" si="118"/>
        <v>345</v>
      </c>
      <c r="B392" s="246">
        <v>531100</v>
      </c>
      <c r="C392" s="279" t="s">
        <v>1321</v>
      </c>
      <c r="D392" s="257"/>
      <c r="E392" s="256"/>
      <c r="F392" s="257"/>
      <c r="G392" s="256"/>
      <c r="H392" s="268"/>
      <c r="I392" s="269"/>
      <c r="J392" s="257"/>
      <c r="K392" s="256"/>
      <c r="L392" s="257"/>
      <c r="M392" s="256"/>
      <c r="N392" s="331">
        <f t="shared" si="106"/>
        <v>0</v>
      </c>
      <c r="O392" s="320">
        <f t="shared" si="106"/>
        <v>0</v>
      </c>
      <c r="U392" s="16"/>
      <c r="V392" s="16"/>
      <c r="W392" s="16"/>
      <c r="X392" s="16"/>
      <c r="Y392" s="236">
        <f t="shared" si="119"/>
        <v>0</v>
      </c>
      <c r="Z392" s="16"/>
      <c r="AA392" s="16"/>
      <c r="AB392" s="16"/>
      <c r="AC392" s="16"/>
      <c r="AD392" s="16"/>
      <c r="AE392" s="16"/>
      <c r="AF392" s="16"/>
      <c r="AG392" s="16"/>
      <c r="AH392" s="16"/>
      <c r="AI392" s="16"/>
      <c r="AJ392" s="16"/>
      <c r="AK392" s="16"/>
      <c r="AL392" s="16"/>
      <c r="AM392" s="16"/>
      <c r="AN392" s="16"/>
      <c r="AO392" s="16"/>
      <c r="AP392" s="16"/>
      <c r="AQ392" s="16"/>
    </row>
    <row r="393" spans="1:43" s="4" customFormat="1" ht="32.25" hidden="1" customHeight="1">
      <c r="A393" s="276">
        <f t="shared" si="118"/>
        <v>346</v>
      </c>
      <c r="B393" s="245">
        <v>540000</v>
      </c>
      <c r="C393" s="277" t="s">
        <v>1568</v>
      </c>
      <c r="D393" s="254">
        <f t="shared" ref="D393:M393" si="127">D394+D396+D398</f>
        <v>0</v>
      </c>
      <c r="E393" s="253">
        <f t="shared" si="127"/>
        <v>0</v>
      </c>
      <c r="F393" s="254">
        <f t="shared" si="127"/>
        <v>0</v>
      </c>
      <c r="G393" s="253">
        <f t="shared" si="127"/>
        <v>0</v>
      </c>
      <c r="H393" s="252">
        <f t="shared" si="127"/>
        <v>0</v>
      </c>
      <c r="I393" s="253">
        <f t="shared" si="127"/>
        <v>0</v>
      </c>
      <c r="J393" s="254">
        <f t="shared" si="127"/>
        <v>0</v>
      </c>
      <c r="K393" s="253">
        <f t="shared" si="127"/>
        <v>0</v>
      </c>
      <c r="L393" s="254">
        <f t="shared" si="127"/>
        <v>0</v>
      </c>
      <c r="M393" s="253">
        <f t="shared" si="127"/>
        <v>0</v>
      </c>
      <c r="N393" s="254">
        <f t="shared" si="106"/>
        <v>0</v>
      </c>
      <c r="O393" s="253">
        <f t="shared" si="106"/>
        <v>0</v>
      </c>
      <c r="U393" s="16"/>
      <c r="V393" s="16"/>
      <c r="W393" s="16"/>
      <c r="X393" s="16"/>
      <c r="Y393" s="236">
        <f t="shared" si="119"/>
        <v>0</v>
      </c>
      <c r="Z393" s="16"/>
      <c r="AA393" s="16"/>
      <c r="AB393" s="16"/>
      <c r="AC393" s="16"/>
      <c r="AD393" s="16"/>
      <c r="AE393" s="16"/>
      <c r="AF393" s="16"/>
      <c r="AG393" s="16"/>
      <c r="AH393" s="16"/>
      <c r="AI393" s="16"/>
      <c r="AJ393" s="16"/>
      <c r="AK393" s="16"/>
      <c r="AL393" s="16"/>
      <c r="AM393" s="16"/>
      <c r="AN393" s="16"/>
      <c r="AO393" s="16"/>
      <c r="AP393" s="16"/>
      <c r="AQ393" s="16"/>
    </row>
    <row r="394" spans="1:43" s="4" customFormat="1" ht="32.25" hidden="1" customHeight="1">
      <c r="A394" s="276">
        <f t="shared" si="118"/>
        <v>347</v>
      </c>
      <c r="B394" s="245">
        <v>541000</v>
      </c>
      <c r="C394" s="277" t="s">
        <v>1569</v>
      </c>
      <c r="D394" s="254">
        <f t="shared" ref="D394:M394" si="128">D395</f>
        <v>0</v>
      </c>
      <c r="E394" s="253">
        <f t="shared" si="128"/>
        <v>0</v>
      </c>
      <c r="F394" s="254">
        <f t="shared" si="128"/>
        <v>0</v>
      </c>
      <c r="G394" s="253">
        <f t="shared" si="128"/>
        <v>0</v>
      </c>
      <c r="H394" s="252">
        <f t="shared" si="128"/>
        <v>0</v>
      </c>
      <c r="I394" s="253">
        <f t="shared" si="128"/>
        <v>0</v>
      </c>
      <c r="J394" s="254">
        <f t="shared" si="128"/>
        <v>0</v>
      </c>
      <c r="K394" s="253">
        <f t="shared" si="128"/>
        <v>0</v>
      </c>
      <c r="L394" s="254">
        <f t="shared" si="128"/>
        <v>0</v>
      </c>
      <c r="M394" s="253">
        <f t="shared" si="128"/>
        <v>0</v>
      </c>
      <c r="N394" s="254">
        <f t="shared" si="106"/>
        <v>0</v>
      </c>
      <c r="O394" s="253">
        <f t="shared" si="106"/>
        <v>0</v>
      </c>
      <c r="U394" s="16"/>
      <c r="V394" s="16"/>
      <c r="W394" s="16"/>
      <c r="X394" s="16"/>
      <c r="Y394" s="236">
        <f t="shared" si="119"/>
        <v>0</v>
      </c>
      <c r="Z394" s="16"/>
      <c r="AA394" s="16"/>
      <c r="AB394" s="16"/>
      <c r="AC394" s="16"/>
      <c r="AD394" s="16"/>
      <c r="AE394" s="16"/>
      <c r="AF394" s="16"/>
      <c r="AG394" s="16"/>
      <c r="AH394" s="16"/>
      <c r="AI394" s="16"/>
      <c r="AJ394" s="16"/>
      <c r="AK394" s="16"/>
      <c r="AL394" s="16"/>
      <c r="AM394" s="16"/>
      <c r="AN394" s="16"/>
      <c r="AO394" s="16"/>
      <c r="AP394" s="16"/>
      <c r="AQ394" s="16"/>
    </row>
    <row r="395" spans="1:43" s="4" customFormat="1" ht="32.25" hidden="1" customHeight="1">
      <c r="A395" s="278">
        <f t="shared" si="118"/>
        <v>348</v>
      </c>
      <c r="B395" s="246">
        <v>541100</v>
      </c>
      <c r="C395" s="279" t="s">
        <v>1496</v>
      </c>
      <c r="D395" s="257"/>
      <c r="E395" s="256"/>
      <c r="F395" s="257"/>
      <c r="G395" s="256"/>
      <c r="H395" s="268"/>
      <c r="I395" s="269"/>
      <c r="J395" s="257"/>
      <c r="K395" s="256"/>
      <c r="L395" s="257"/>
      <c r="M395" s="256"/>
      <c r="N395" s="331">
        <f t="shared" si="106"/>
        <v>0</v>
      </c>
      <c r="O395" s="320">
        <f t="shared" si="106"/>
        <v>0</v>
      </c>
      <c r="U395" s="16"/>
      <c r="V395" s="16"/>
      <c r="W395" s="16"/>
      <c r="X395" s="16"/>
      <c r="Y395" s="236">
        <f t="shared" si="119"/>
        <v>0</v>
      </c>
      <c r="Z395" s="16"/>
      <c r="AA395" s="16"/>
      <c r="AB395" s="16"/>
      <c r="AC395" s="16"/>
      <c r="AD395" s="16"/>
      <c r="AE395" s="16"/>
      <c r="AF395" s="16"/>
      <c r="AG395" s="16"/>
      <c r="AH395" s="16"/>
      <c r="AI395" s="16"/>
      <c r="AJ395" s="16"/>
      <c r="AK395" s="16"/>
      <c r="AL395" s="16"/>
      <c r="AM395" s="16"/>
      <c r="AN395" s="16"/>
      <c r="AO395" s="16"/>
      <c r="AP395" s="16"/>
      <c r="AQ395" s="16"/>
    </row>
    <row r="396" spans="1:43" s="4" customFormat="1" ht="32.25" hidden="1" customHeight="1">
      <c r="A396" s="276">
        <f t="shared" si="118"/>
        <v>349</v>
      </c>
      <c r="B396" s="245">
        <v>542000</v>
      </c>
      <c r="C396" s="277" t="s">
        <v>1570</v>
      </c>
      <c r="D396" s="254">
        <f t="shared" ref="D396:M396" si="129">D397</f>
        <v>0</v>
      </c>
      <c r="E396" s="253">
        <f t="shared" si="129"/>
        <v>0</v>
      </c>
      <c r="F396" s="254">
        <f t="shared" si="129"/>
        <v>0</v>
      </c>
      <c r="G396" s="253">
        <f t="shared" si="129"/>
        <v>0</v>
      </c>
      <c r="H396" s="252">
        <f t="shared" si="129"/>
        <v>0</v>
      </c>
      <c r="I396" s="253">
        <f t="shared" si="129"/>
        <v>0</v>
      </c>
      <c r="J396" s="254">
        <f t="shared" si="129"/>
        <v>0</v>
      </c>
      <c r="K396" s="253">
        <f t="shared" si="129"/>
        <v>0</v>
      </c>
      <c r="L396" s="254">
        <f t="shared" si="129"/>
        <v>0</v>
      </c>
      <c r="M396" s="253">
        <f t="shared" si="129"/>
        <v>0</v>
      </c>
      <c r="N396" s="254">
        <f t="shared" si="106"/>
        <v>0</v>
      </c>
      <c r="O396" s="253">
        <f t="shared" si="106"/>
        <v>0</v>
      </c>
      <c r="U396" s="16"/>
      <c r="V396" s="16"/>
      <c r="W396" s="16"/>
      <c r="X396" s="16"/>
      <c r="Y396" s="236">
        <f t="shared" si="119"/>
        <v>0</v>
      </c>
      <c r="Z396" s="16"/>
      <c r="AA396" s="16"/>
      <c r="AB396" s="16"/>
      <c r="AC396" s="16"/>
      <c r="AD396" s="16"/>
      <c r="AE396" s="16"/>
      <c r="AF396" s="16"/>
      <c r="AG396" s="16"/>
      <c r="AH396" s="16"/>
      <c r="AI396" s="16"/>
      <c r="AJ396" s="16"/>
      <c r="AK396" s="16"/>
      <c r="AL396" s="16"/>
      <c r="AM396" s="16"/>
      <c r="AN396" s="16"/>
      <c r="AO396" s="16"/>
      <c r="AP396" s="16"/>
      <c r="AQ396" s="16"/>
    </row>
    <row r="397" spans="1:43" s="4" customFormat="1" ht="32.25" hidden="1" customHeight="1">
      <c r="A397" s="278">
        <f t="shared" si="118"/>
        <v>350</v>
      </c>
      <c r="B397" s="246">
        <v>542100</v>
      </c>
      <c r="C397" s="279" t="s">
        <v>1198</v>
      </c>
      <c r="D397" s="257"/>
      <c r="E397" s="256"/>
      <c r="F397" s="257"/>
      <c r="G397" s="256"/>
      <c r="H397" s="268"/>
      <c r="I397" s="269"/>
      <c r="J397" s="257"/>
      <c r="K397" s="256"/>
      <c r="L397" s="257"/>
      <c r="M397" s="256"/>
      <c r="N397" s="331">
        <f t="shared" si="106"/>
        <v>0</v>
      </c>
      <c r="O397" s="320">
        <f t="shared" si="106"/>
        <v>0</v>
      </c>
      <c r="U397" s="16"/>
      <c r="V397" s="16"/>
      <c r="W397" s="16"/>
      <c r="X397" s="16"/>
      <c r="Y397" s="236">
        <f t="shared" si="119"/>
        <v>0</v>
      </c>
      <c r="Z397" s="16"/>
      <c r="AA397" s="16"/>
      <c r="AB397" s="16"/>
      <c r="AC397" s="16"/>
      <c r="AD397" s="16"/>
      <c r="AE397" s="16"/>
      <c r="AF397" s="16"/>
      <c r="AG397" s="16"/>
      <c r="AH397" s="16"/>
      <c r="AI397" s="16"/>
      <c r="AJ397" s="16"/>
      <c r="AK397" s="16"/>
      <c r="AL397" s="16"/>
      <c r="AM397" s="16"/>
      <c r="AN397" s="16"/>
      <c r="AO397" s="16"/>
      <c r="AP397" s="16"/>
      <c r="AQ397" s="16"/>
    </row>
    <row r="398" spans="1:43" s="4" customFormat="1" ht="32.25" hidden="1" customHeight="1">
      <c r="A398" s="276">
        <f t="shared" si="118"/>
        <v>351</v>
      </c>
      <c r="B398" s="245">
        <v>543000</v>
      </c>
      <c r="C398" s="277" t="s">
        <v>1571</v>
      </c>
      <c r="D398" s="254">
        <f t="shared" ref="D398:M398" si="130">SUM(D399:D400)</f>
        <v>0</v>
      </c>
      <c r="E398" s="253">
        <f t="shared" si="130"/>
        <v>0</v>
      </c>
      <c r="F398" s="254">
        <f t="shared" si="130"/>
        <v>0</v>
      </c>
      <c r="G398" s="253">
        <f t="shared" si="130"/>
        <v>0</v>
      </c>
      <c r="H398" s="252">
        <f t="shared" si="130"/>
        <v>0</v>
      </c>
      <c r="I398" s="253">
        <f t="shared" si="130"/>
        <v>0</v>
      </c>
      <c r="J398" s="254">
        <f t="shared" si="130"/>
        <v>0</v>
      </c>
      <c r="K398" s="253">
        <f t="shared" si="130"/>
        <v>0</v>
      </c>
      <c r="L398" s="254">
        <f t="shared" si="130"/>
        <v>0</v>
      </c>
      <c r="M398" s="253">
        <f t="shared" si="130"/>
        <v>0</v>
      </c>
      <c r="N398" s="254">
        <f t="shared" si="106"/>
        <v>0</v>
      </c>
      <c r="O398" s="253">
        <f t="shared" si="106"/>
        <v>0</v>
      </c>
      <c r="U398" s="16"/>
      <c r="V398" s="16"/>
      <c r="W398" s="16"/>
      <c r="X398" s="16"/>
      <c r="Y398" s="236">
        <f t="shared" si="119"/>
        <v>0</v>
      </c>
      <c r="Z398" s="16"/>
      <c r="AA398" s="16"/>
      <c r="AB398" s="16"/>
      <c r="AC398" s="16"/>
      <c r="AD398" s="16"/>
      <c r="AE398" s="16"/>
      <c r="AF398" s="16"/>
      <c r="AG398" s="16"/>
      <c r="AH398" s="16"/>
      <c r="AI398" s="16"/>
      <c r="AJ398" s="16"/>
      <c r="AK398" s="16"/>
      <c r="AL398" s="16"/>
      <c r="AM398" s="16"/>
      <c r="AN398" s="16"/>
      <c r="AO398" s="16"/>
      <c r="AP398" s="16"/>
      <c r="AQ398" s="16"/>
    </row>
    <row r="399" spans="1:43" s="4" customFormat="1" ht="32.25" hidden="1" customHeight="1">
      <c r="A399" s="278">
        <f t="shared" si="118"/>
        <v>352</v>
      </c>
      <c r="B399" s="246">
        <v>543100</v>
      </c>
      <c r="C399" s="279" t="s">
        <v>1199</v>
      </c>
      <c r="D399" s="257"/>
      <c r="E399" s="256"/>
      <c r="F399" s="257"/>
      <c r="G399" s="256"/>
      <c r="H399" s="268"/>
      <c r="I399" s="269"/>
      <c r="J399" s="257"/>
      <c r="K399" s="256"/>
      <c r="L399" s="257"/>
      <c r="M399" s="256"/>
      <c r="N399" s="331">
        <f t="shared" si="106"/>
        <v>0</v>
      </c>
      <c r="O399" s="320">
        <f t="shared" si="106"/>
        <v>0</v>
      </c>
      <c r="U399" s="16"/>
      <c r="V399" s="16"/>
      <c r="W399" s="16"/>
      <c r="X399" s="16"/>
      <c r="Y399" s="236">
        <f t="shared" si="119"/>
        <v>0</v>
      </c>
      <c r="Z399" s="16"/>
      <c r="AA399" s="16"/>
      <c r="AB399" s="16"/>
      <c r="AC399" s="16"/>
      <c r="AD399" s="16"/>
      <c r="AE399" s="16"/>
      <c r="AF399" s="16"/>
      <c r="AG399" s="16"/>
      <c r="AH399" s="16"/>
      <c r="AI399" s="16"/>
      <c r="AJ399" s="16"/>
      <c r="AK399" s="16"/>
      <c r="AL399" s="16"/>
      <c r="AM399" s="16"/>
      <c r="AN399" s="16"/>
      <c r="AO399" s="16"/>
      <c r="AP399" s="16"/>
      <c r="AQ399" s="16"/>
    </row>
    <row r="400" spans="1:43" s="4" customFormat="1" ht="32.25" hidden="1" customHeight="1">
      <c r="A400" s="278">
        <f t="shared" si="118"/>
        <v>353</v>
      </c>
      <c r="B400" s="246">
        <v>543200</v>
      </c>
      <c r="C400" s="279" t="s">
        <v>1200</v>
      </c>
      <c r="D400" s="257"/>
      <c r="E400" s="256"/>
      <c r="F400" s="257"/>
      <c r="G400" s="256"/>
      <c r="H400" s="268"/>
      <c r="I400" s="269"/>
      <c r="J400" s="257"/>
      <c r="K400" s="256"/>
      <c r="L400" s="257"/>
      <c r="M400" s="256"/>
      <c r="N400" s="331">
        <f t="shared" si="106"/>
        <v>0</v>
      </c>
      <c r="O400" s="320">
        <f t="shared" si="106"/>
        <v>0</v>
      </c>
      <c r="U400" s="16"/>
      <c r="V400" s="16"/>
      <c r="W400" s="16"/>
      <c r="X400" s="16"/>
      <c r="Y400" s="236">
        <f t="shared" si="119"/>
        <v>0</v>
      </c>
      <c r="Z400" s="16"/>
      <c r="AA400" s="16"/>
      <c r="AB400" s="16"/>
      <c r="AC400" s="16"/>
      <c r="AD400" s="16"/>
      <c r="AE400" s="16"/>
      <c r="AF400" s="16"/>
      <c r="AG400" s="16"/>
      <c r="AH400" s="16"/>
      <c r="AI400" s="16"/>
      <c r="AJ400" s="16"/>
      <c r="AK400" s="16"/>
      <c r="AL400" s="16"/>
      <c r="AM400" s="16"/>
      <c r="AN400" s="16"/>
      <c r="AO400" s="16"/>
      <c r="AP400" s="16"/>
      <c r="AQ400" s="16"/>
    </row>
    <row r="401" spans="1:43" s="4" customFormat="1" ht="51" hidden="1">
      <c r="A401" s="276">
        <f t="shared" si="118"/>
        <v>354</v>
      </c>
      <c r="B401" s="245">
        <v>550000</v>
      </c>
      <c r="C401" s="277" t="s">
        <v>1572</v>
      </c>
      <c r="D401" s="254">
        <f t="shared" ref="D401:M402" si="131">D402</f>
        <v>0</v>
      </c>
      <c r="E401" s="253">
        <f t="shared" si="131"/>
        <v>0</v>
      </c>
      <c r="F401" s="254">
        <f t="shared" si="131"/>
        <v>0</v>
      </c>
      <c r="G401" s="253">
        <f t="shared" si="131"/>
        <v>0</v>
      </c>
      <c r="H401" s="252">
        <f t="shared" si="131"/>
        <v>0</v>
      </c>
      <c r="I401" s="253">
        <f t="shared" si="131"/>
        <v>0</v>
      </c>
      <c r="J401" s="254">
        <f t="shared" si="131"/>
        <v>0</v>
      </c>
      <c r="K401" s="253">
        <f t="shared" si="131"/>
        <v>0</v>
      </c>
      <c r="L401" s="254">
        <f t="shared" si="131"/>
        <v>0</v>
      </c>
      <c r="M401" s="253">
        <f t="shared" si="131"/>
        <v>0</v>
      </c>
      <c r="N401" s="254">
        <f t="shared" si="106"/>
        <v>0</v>
      </c>
      <c r="O401" s="253">
        <f t="shared" si="106"/>
        <v>0</v>
      </c>
      <c r="U401" s="16"/>
      <c r="V401" s="16"/>
      <c r="W401" s="16"/>
      <c r="X401" s="16"/>
      <c r="Y401" s="236">
        <f t="shared" si="119"/>
        <v>0</v>
      </c>
      <c r="Z401" s="16"/>
      <c r="AA401" s="16"/>
      <c r="AB401" s="16"/>
      <c r="AC401" s="16"/>
      <c r="AD401" s="16"/>
      <c r="AE401" s="16"/>
      <c r="AF401" s="16"/>
      <c r="AG401" s="16"/>
      <c r="AH401" s="16"/>
      <c r="AI401" s="16"/>
      <c r="AJ401" s="16"/>
      <c r="AK401" s="16"/>
      <c r="AL401" s="16"/>
      <c r="AM401" s="16"/>
      <c r="AN401" s="16"/>
      <c r="AO401" s="16"/>
      <c r="AP401" s="16"/>
      <c r="AQ401" s="16"/>
    </row>
    <row r="402" spans="1:43" s="4" customFormat="1" ht="51" hidden="1">
      <c r="A402" s="276">
        <f t="shared" si="118"/>
        <v>355</v>
      </c>
      <c r="B402" s="245">
        <v>551000</v>
      </c>
      <c r="C402" s="277" t="s">
        <v>1573</v>
      </c>
      <c r="D402" s="254">
        <f t="shared" si="131"/>
        <v>0</v>
      </c>
      <c r="E402" s="253">
        <f t="shared" si="131"/>
        <v>0</v>
      </c>
      <c r="F402" s="254">
        <f t="shared" si="131"/>
        <v>0</v>
      </c>
      <c r="G402" s="253">
        <f t="shared" si="131"/>
        <v>0</v>
      </c>
      <c r="H402" s="252">
        <f t="shared" si="131"/>
        <v>0</v>
      </c>
      <c r="I402" s="253">
        <f t="shared" si="131"/>
        <v>0</v>
      </c>
      <c r="J402" s="254">
        <f t="shared" si="131"/>
        <v>0</v>
      </c>
      <c r="K402" s="253">
        <f t="shared" si="131"/>
        <v>0</v>
      </c>
      <c r="L402" s="254">
        <f t="shared" si="131"/>
        <v>0</v>
      </c>
      <c r="M402" s="253">
        <f t="shared" si="131"/>
        <v>0</v>
      </c>
      <c r="N402" s="254">
        <f t="shared" si="106"/>
        <v>0</v>
      </c>
      <c r="O402" s="253">
        <f t="shared" si="106"/>
        <v>0</v>
      </c>
      <c r="U402" s="16"/>
      <c r="V402" s="16"/>
      <c r="W402" s="16"/>
      <c r="X402" s="16"/>
      <c r="Y402" s="236">
        <f t="shared" si="119"/>
        <v>0</v>
      </c>
      <c r="Z402" s="16"/>
      <c r="AA402" s="16"/>
      <c r="AB402" s="16"/>
      <c r="AC402" s="16"/>
      <c r="AD402" s="16"/>
      <c r="AE402" s="16"/>
      <c r="AF402" s="16"/>
      <c r="AG402" s="16"/>
      <c r="AH402" s="16"/>
      <c r="AI402" s="16"/>
      <c r="AJ402" s="16"/>
      <c r="AK402" s="16"/>
      <c r="AL402" s="16"/>
      <c r="AM402" s="16"/>
      <c r="AN402" s="16"/>
      <c r="AO402" s="16"/>
      <c r="AP402" s="16"/>
      <c r="AQ402" s="16"/>
    </row>
    <row r="403" spans="1:43" s="4" customFormat="1" ht="51" hidden="1">
      <c r="A403" s="278">
        <f t="shared" si="118"/>
        <v>356</v>
      </c>
      <c r="B403" s="246">
        <v>551100</v>
      </c>
      <c r="C403" s="284" t="s">
        <v>1323</v>
      </c>
      <c r="D403" s="257"/>
      <c r="E403" s="256"/>
      <c r="F403" s="257"/>
      <c r="G403" s="256"/>
      <c r="H403" s="268"/>
      <c r="I403" s="269"/>
      <c r="J403" s="257"/>
      <c r="K403" s="256"/>
      <c r="L403" s="257"/>
      <c r="M403" s="256"/>
      <c r="N403" s="331">
        <f t="shared" ref="N403:O451" si="132">SUM(H403,J403,L403)</f>
        <v>0</v>
      </c>
      <c r="O403" s="320">
        <f t="shared" si="132"/>
        <v>0</v>
      </c>
      <c r="U403" s="16"/>
      <c r="V403" s="16"/>
      <c r="W403" s="16"/>
      <c r="X403" s="16"/>
      <c r="Y403" s="236">
        <f t="shared" si="119"/>
        <v>0</v>
      </c>
      <c r="Z403" s="16"/>
      <c r="AA403" s="16"/>
      <c r="AB403" s="16"/>
      <c r="AC403" s="16"/>
      <c r="AD403" s="16"/>
      <c r="AE403" s="16"/>
      <c r="AF403" s="16"/>
      <c r="AG403" s="16"/>
      <c r="AH403" s="16"/>
      <c r="AI403" s="16"/>
      <c r="AJ403" s="16"/>
      <c r="AK403" s="16"/>
      <c r="AL403" s="16"/>
      <c r="AM403" s="16"/>
      <c r="AN403" s="16"/>
      <c r="AO403" s="16"/>
      <c r="AP403" s="16"/>
      <c r="AQ403" s="16"/>
    </row>
    <row r="404" spans="1:43" s="4" customFormat="1" ht="38.25" hidden="1">
      <c r="A404" s="274">
        <f t="shared" si="118"/>
        <v>357</v>
      </c>
      <c r="B404" s="244">
        <v>600000</v>
      </c>
      <c r="C404" s="275" t="s">
        <v>1574</v>
      </c>
      <c r="D404" s="264">
        <f>D405+D430</f>
        <v>0</v>
      </c>
      <c r="E404" s="263">
        <f t="shared" ref="E404:M404" si="133">E405+E430</f>
        <v>0</v>
      </c>
      <c r="F404" s="264">
        <f t="shared" si="133"/>
        <v>0</v>
      </c>
      <c r="G404" s="263">
        <f t="shared" si="133"/>
        <v>0</v>
      </c>
      <c r="H404" s="251">
        <f t="shared" si="133"/>
        <v>0</v>
      </c>
      <c r="I404" s="263">
        <f t="shared" si="133"/>
        <v>0</v>
      </c>
      <c r="J404" s="264">
        <f t="shared" si="133"/>
        <v>0</v>
      </c>
      <c r="K404" s="263">
        <f t="shared" si="133"/>
        <v>0</v>
      </c>
      <c r="L404" s="264">
        <f t="shared" si="133"/>
        <v>0</v>
      </c>
      <c r="M404" s="263">
        <f t="shared" si="133"/>
        <v>0</v>
      </c>
      <c r="N404" s="264">
        <f t="shared" si="132"/>
        <v>0</v>
      </c>
      <c r="O404" s="263">
        <f t="shared" si="132"/>
        <v>0</v>
      </c>
      <c r="U404" s="16"/>
      <c r="V404" s="16"/>
      <c r="W404" s="16"/>
      <c r="X404" s="16"/>
      <c r="Y404" s="236">
        <f t="shared" si="119"/>
        <v>0</v>
      </c>
      <c r="Z404" s="16"/>
      <c r="AA404" s="16"/>
      <c r="AB404" s="16"/>
      <c r="AC404" s="16"/>
      <c r="AD404" s="16"/>
      <c r="AE404" s="16"/>
      <c r="AF404" s="16"/>
      <c r="AG404" s="16"/>
      <c r="AH404" s="16"/>
      <c r="AI404" s="16"/>
      <c r="AJ404" s="16"/>
      <c r="AK404" s="16"/>
      <c r="AL404" s="16"/>
      <c r="AM404" s="16"/>
      <c r="AN404" s="16"/>
      <c r="AO404" s="16"/>
      <c r="AP404" s="16"/>
      <c r="AQ404" s="16"/>
    </row>
    <row r="405" spans="1:43" s="4" customFormat="1" ht="32.25" hidden="1" customHeight="1">
      <c r="A405" s="276">
        <f t="shared" si="118"/>
        <v>358</v>
      </c>
      <c r="B405" s="245">
        <v>610000</v>
      </c>
      <c r="C405" s="277" t="s">
        <v>1575</v>
      </c>
      <c r="D405" s="254">
        <f>D406+D416+D424+D426+D428</f>
        <v>0</v>
      </c>
      <c r="E405" s="253">
        <f t="shared" ref="E405:M405" si="134">E406+E416+E424+E426+E428</f>
        <v>0</v>
      </c>
      <c r="F405" s="254">
        <f t="shared" si="134"/>
        <v>0</v>
      </c>
      <c r="G405" s="253">
        <f t="shared" si="134"/>
        <v>0</v>
      </c>
      <c r="H405" s="252">
        <f t="shared" si="134"/>
        <v>0</v>
      </c>
      <c r="I405" s="253">
        <f t="shared" si="134"/>
        <v>0</v>
      </c>
      <c r="J405" s="254">
        <f t="shared" si="134"/>
        <v>0</v>
      </c>
      <c r="K405" s="253">
        <f t="shared" si="134"/>
        <v>0</v>
      </c>
      <c r="L405" s="254">
        <f t="shared" si="134"/>
        <v>0</v>
      </c>
      <c r="M405" s="253">
        <f t="shared" si="134"/>
        <v>0</v>
      </c>
      <c r="N405" s="254">
        <f t="shared" si="132"/>
        <v>0</v>
      </c>
      <c r="O405" s="253">
        <f t="shared" si="132"/>
        <v>0</v>
      </c>
      <c r="U405" s="16"/>
      <c r="V405" s="16"/>
      <c r="W405" s="16"/>
      <c r="X405" s="16"/>
      <c r="Y405" s="236">
        <f t="shared" si="119"/>
        <v>0</v>
      </c>
      <c r="Z405" s="16"/>
      <c r="AA405" s="16"/>
      <c r="AB405" s="16"/>
      <c r="AC405" s="16"/>
      <c r="AD405" s="16"/>
      <c r="AE405" s="16"/>
      <c r="AF405" s="16"/>
      <c r="AG405" s="16"/>
      <c r="AH405" s="16"/>
      <c r="AI405" s="16"/>
      <c r="AJ405" s="16"/>
      <c r="AK405" s="16"/>
      <c r="AL405" s="16"/>
      <c r="AM405" s="16"/>
      <c r="AN405" s="16"/>
      <c r="AO405" s="16"/>
      <c r="AP405" s="16"/>
      <c r="AQ405" s="16"/>
    </row>
    <row r="406" spans="1:43" s="4" customFormat="1" ht="32.25" hidden="1" customHeight="1">
      <c r="A406" s="276">
        <f t="shared" si="118"/>
        <v>359</v>
      </c>
      <c r="B406" s="245">
        <v>611000</v>
      </c>
      <c r="C406" s="277" t="s">
        <v>1576</v>
      </c>
      <c r="D406" s="254">
        <f t="shared" ref="D406:M406" si="135">SUM(D407:D415)</f>
        <v>0</v>
      </c>
      <c r="E406" s="253">
        <f t="shared" si="135"/>
        <v>0</v>
      </c>
      <c r="F406" s="254">
        <f t="shared" si="135"/>
        <v>0</v>
      </c>
      <c r="G406" s="253">
        <f t="shared" si="135"/>
        <v>0</v>
      </c>
      <c r="H406" s="252">
        <f t="shared" si="135"/>
        <v>0</v>
      </c>
      <c r="I406" s="253">
        <f t="shared" si="135"/>
        <v>0</v>
      </c>
      <c r="J406" s="254">
        <f t="shared" si="135"/>
        <v>0</v>
      </c>
      <c r="K406" s="253">
        <f t="shared" si="135"/>
        <v>0</v>
      </c>
      <c r="L406" s="254">
        <f t="shared" si="135"/>
        <v>0</v>
      </c>
      <c r="M406" s="253">
        <f t="shared" si="135"/>
        <v>0</v>
      </c>
      <c r="N406" s="254">
        <f t="shared" si="132"/>
        <v>0</v>
      </c>
      <c r="O406" s="253">
        <f t="shared" si="132"/>
        <v>0</v>
      </c>
      <c r="U406" s="16"/>
      <c r="V406" s="16"/>
      <c r="W406" s="16"/>
      <c r="X406" s="16"/>
      <c r="Y406" s="236">
        <f t="shared" si="119"/>
        <v>0</v>
      </c>
      <c r="Z406" s="16"/>
      <c r="AA406" s="16"/>
      <c r="AB406" s="16"/>
      <c r="AC406" s="16"/>
      <c r="AD406" s="16"/>
      <c r="AE406" s="16"/>
      <c r="AF406" s="16"/>
      <c r="AG406" s="16"/>
      <c r="AH406" s="16"/>
      <c r="AI406" s="16"/>
      <c r="AJ406" s="16"/>
      <c r="AK406" s="16"/>
      <c r="AL406" s="16"/>
      <c r="AM406" s="16"/>
      <c r="AN406" s="16"/>
      <c r="AO406" s="16"/>
      <c r="AP406" s="16"/>
      <c r="AQ406" s="16"/>
    </row>
    <row r="407" spans="1:43" s="4" customFormat="1" ht="32.25" hidden="1" customHeight="1">
      <c r="A407" s="283">
        <f t="shared" si="118"/>
        <v>360</v>
      </c>
      <c r="B407" s="248">
        <v>611100</v>
      </c>
      <c r="C407" s="284" t="s">
        <v>1201</v>
      </c>
      <c r="D407" s="257"/>
      <c r="E407" s="256"/>
      <c r="F407" s="257"/>
      <c r="G407" s="256"/>
      <c r="H407" s="268"/>
      <c r="I407" s="269"/>
      <c r="J407" s="257"/>
      <c r="K407" s="256"/>
      <c r="L407" s="257"/>
      <c r="M407" s="256"/>
      <c r="N407" s="336">
        <f t="shared" si="132"/>
        <v>0</v>
      </c>
      <c r="O407" s="322">
        <f t="shared" si="132"/>
        <v>0</v>
      </c>
      <c r="U407" s="16"/>
      <c r="V407" s="16"/>
      <c r="W407" s="16"/>
      <c r="X407" s="16"/>
      <c r="Y407" s="236">
        <f t="shared" si="119"/>
        <v>0</v>
      </c>
      <c r="Z407" s="16"/>
      <c r="AA407" s="16"/>
      <c r="AB407" s="16"/>
      <c r="AC407" s="16"/>
      <c r="AD407" s="16"/>
      <c r="AE407" s="16"/>
      <c r="AF407" s="16"/>
      <c r="AG407" s="16"/>
      <c r="AH407" s="16"/>
      <c r="AI407" s="16"/>
      <c r="AJ407" s="16"/>
      <c r="AK407" s="16"/>
      <c r="AL407" s="16"/>
      <c r="AM407" s="16"/>
      <c r="AN407" s="16"/>
      <c r="AO407" s="16"/>
      <c r="AP407" s="16"/>
      <c r="AQ407" s="16"/>
    </row>
    <row r="408" spans="1:43" s="4" customFormat="1" ht="32.25" hidden="1" customHeight="1">
      <c r="A408" s="283">
        <f t="shared" si="118"/>
        <v>361</v>
      </c>
      <c r="B408" s="248">
        <v>611200</v>
      </c>
      <c r="C408" s="284" t="s">
        <v>1202</v>
      </c>
      <c r="D408" s="257"/>
      <c r="E408" s="256"/>
      <c r="F408" s="257"/>
      <c r="G408" s="256"/>
      <c r="H408" s="268"/>
      <c r="I408" s="269"/>
      <c r="J408" s="257"/>
      <c r="K408" s="256"/>
      <c r="L408" s="257"/>
      <c r="M408" s="256"/>
      <c r="N408" s="336">
        <f t="shared" si="132"/>
        <v>0</v>
      </c>
      <c r="O408" s="322">
        <f t="shared" si="132"/>
        <v>0</v>
      </c>
      <c r="U408" s="16"/>
      <c r="V408" s="16"/>
      <c r="W408" s="16"/>
      <c r="X408" s="16"/>
      <c r="Y408" s="236">
        <f t="shared" si="119"/>
        <v>0</v>
      </c>
      <c r="Z408" s="16"/>
      <c r="AA408" s="16"/>
      <c r="AB408" s="16"/>
      <c r="AC408" s="16"/>
      <c r="AD408" s="16"/>
      <c r="AE408" s="16"/>
      <c r="AF408" s="16"/>
      <c r="AG408" s="16"/>
      <c r="AH408" s="16"/>
      <c r="AI408" s="16"/>
      <c r="AJ408" s="16"/>
      <c r="AK408" s="16"/>
      <c r="AL408" s="16"/>
      <c r="AM408" s="16"/>
      <c r="AN408" s="16"/>
      <c r="AO408" s="16"/>
      <c r="AP408" s="16"/>
      <c r="AQ408" s="16"/>
    </row>
    <row r="409" spans="1:43" s="4" customFormat="1" ht="32.25" hidden="1" customHeight="1">
      <c r="A409" s="283">
        <f t="shared" si="118"/>
        <v>362</v>
      </c>
      <c r="B409" s="248">
        <v>611300</v>
      </c>
      <c r="C409" s="284" t="s">
        <v>1203</v>
      </c>
      <c r="D409" s="257"/>
      <c r="E409" s="256"/>
      <c r="F409" s="257"/>
      <c r="G409" s="256"/>
      <c r="H409" s="268"/>
      <c r="I409" s="269"/>
      <c r="J409" s="257"/>
      <c r="K409" s="256"/>
      <c r="L409" s="257"/>
      <c r="M409" s="256"/>
      <c r="N409" s="336">
        <f t="shared" si="132"/>
        <v>0</v>
      </c>
      <c r="O409" s="322">
        <f t="shared" si="132"/>
        <v>0</v>
      </c>
      <c r="U409" s="16"/>
      <c r="V409" s="16"/>
      <c r="W409" s="16"/>
      <c r="X409" s="16"/>
      <c r="Y409" s="236">
        <f t="shared" si="119"/>
        <v>0</v>
      </c>
      <c r="Z409" s="16"/>
      <c r="AA409" s="16"/>
      <c r="AB409" s="16"/>
      <c r="AC409" s="16"/>
      <c r="AD409" s="16"/>
      <c r="AE409" s="16"/>
      <c r="AF409" s="16"/>
      <c r="AG409" s="16"/>
      <c r="AH409" s="16"/>
      <c r="AI409" s="16"/>
      <c r="AJ409" s="16"/>
      <c r="AK409" s="16"/>
      <c r="AL409" s="16"/>
      <c r="AM409" s="16"/>
      <c r="AN409" s="16"/>
      <c r="AO409" s="16"/>
      <c r="AP409" s="16"/>
      <c r="AQ409" s="16"/>
    </row>
    <row r="410" spans="1:43" s="4" customFormat="1" ht="32.25" hidden="1" customHeight="1">
      <c r="A410" s="283">
        <f t="shared" si="118"/>
        <v>363</v>
      </c>
      <c r="B410" s="248">
        <v>611400</v>
      </c>
      <c r="C410" s="284" t="s">
        <v>1204</v>
      </c>
      <c r="D410" s="257"/>
      <c r="E410" s="256"/>
      <c r="F410" s="257"/>
      <c r="G410" s="256"/>
      <c r="H410" s="268"/>
      <c r="I410" s="269"/>
      <c r="J410" s="257"/>
      <c r="K410" s="256"/>
      <c r="L410" s="257"/>
      <c r="M410" s="256"/>
      <c r="N410" s="336">
        <f t="shared" si="132"/>
        <v>0</v>
      </c>
      <c r="O410" s="322">
        <f t="shared" si="132"/>
        <v>0</v>
      </c>
      <c r="U410" s="16"/>
      <c r="V410" s="16"/>
      <c r="W410" s="16"/>
      <c r="X410" s="16"/>
      <c r="Y410" s="236">
        <f t="shared" si="119"/>
        <v>0</v>
      </c>
      <c r="Z410" s="16"/>
      <c r="AA410" s="16"/>
      <c r="AB410" s="16"/>
      <c r="AC410" s="16"/>
      <c r="AD410" s="16"/>
      <c r="AE410" s="16"/>
      <c r="AF410" s="16"/>
      <c r="AG410" s="16"/>
      <c r="AH410" s="16"/>
      <c r="AI410" s="16"/>
      <c r="AJ410" s="16"/>
      <c r="AK410" s="16"/>
      <c r="AL410" s="16"/>
      <c r="AM410" s="16"/>
      <c r="AN410" s="16"/>
      <c r="AO410" s="16"/>
      <c r="AP410" s="16"/>
      <c r="AQ410" s="16"/>
    </row>
    <row r="411" spans="1:43" s="4" customFormat="1" ht="32.25" hidden="1" customHeight="1">
      <c r="A411" s="283">
        <f t="shared" si="118"/>
        <v>364</v>
      </c>
      <c r="B411" s="248">
        <v>611500</v>
      </c>
      <c r="C411" s="284" t="s">
        <v>1205</v>
      </c>
      <c r="D411" s="257"/>
      <c r="E411" s="256"/>
      <c r="F411" s="257"/>
      <c r="G411" s="256"/>
      <c r="H411" s="268"/>
      <c r="I411" s="269"/>
      <c r="J411" s="257"/>
      <c r="K411" s="256"/>
      <c r="L411" s="257"/>
      <c r="M411" s="256"/>
      <c r="N411" s="336">
        <f t="shared" si="132"/>
        <v>0</v>
      </c>
      <c r="O411" s="322">
        <f t="shared" si="132"/>
        <v>0</v>
      </c>
      <c r="U411" s="16"/>
      <c r="V411" s="16"/>
      <c r="W411" s="16"/>
      <c r="X411" s="16"/>
      <c r="Y411" s="236">
        <f t="shared" si="119"/>
        <v>0</v>
      </c>
      <c r="Z411" s="16"/>
      <c r="AA411" s="16"/>
      <c r="AB411" s="16"/>
      <c r="AC411" s="16"/>
      <c r="AD411" s="16"/>
      <c r="AE411" s="16"/>
      <c r="AF411" s="16"/>
      <c r="AG411" s="16"/>
      <c r="AH411" s="16"/>
      <c r="AI411" s="16"/>
      <c r="AJ411" s="16"/>
      <c r="AK411" s="16"/>
      <c r="AL411" s="16"/>
      <c r="AM411" s="16"/>
      <c r="AN411" s="16"/>
      <c r="AO411" s="16"/>
      <c r="AP411" s="16"/>
      <c r="AQ411" s="16"/>
    </row>
    <row r="412" spans="1:43" s="4" customFormat="1" ht="32.25" hidden="1" customHeight="1">
      <c r="A412" s="283">
        <f t="shared" si="118"/>
        <v>365</v>
      </c>
      <c r="B412" s="248">
        <v>611600</v>
      </c>
      <c r="C412" s="284" t="s">
        <v>1206</v>
      </c>
      <c r="D412" s="257"/>
      <c r="E412" s="256"/>
      <c r="F412" s="257"/>
      <c r="G412" s="256"/>
      <c r="H412" s="268"/>
      <c r="I412" s="269"/>
      <c r="J412" s="257"/>
      <c r="K412" s="256"/>
      <c r="L412" s="257"/>
      <c r="M412" s="256"/>
      <c r="N412" s="336">
        <f t="shared" si="132"/>
        <v>0</v>
      </c>
      <c r="O412" s="322">
        <f t="shared" si="132"/>
        <v>0</v>
      </c>
      <c r="U412" s="16"/>
      <c r="V412" s="16"/>
      <c r="W412" s="16"/>
      <c r="X412" s="16"/>
      <c r="Y412" s="236">
        <f t="shared" si="119"/>
        <v>0</v>
      </c>
      <c r="Z412" s="16"/>
      <c r="AA412" s="16"/>
      <c r="AB412" s="16"/>
      <c r="AC412" s="16"/>
      <c r="AD412" s="16"/>
      <c r="AE412" s="16"/>
      <c r="AF412" s="16"/>
      <c r="AG412" s="16"/>
      <c r="AH412" s="16"/>
      <c r="AI412" s="16"/>
      <c r="AJ412" s="16"/>
      <c r="AK412" s="16"/>
      <c r="AL412" s="16"/>
      <c r="AM412" s="16"/>
      <c r="AN412" s="16"/>
      <c r="AO412" s="16"/>
      <c r="AP412" s="16"/>
      <c r="AQ412" s="16"/>
    </row>
    <row r="413" spans="1:43" s="4" customFormat="1" ht="32.25" hidden="1" customHeight="1">
      <c r="A413" s="283">
        <f t="shared" si="118"/>
        <v>366</v>
      </c>
      <c r="B413" s="248">
        <v>611700</v>
      </c>
      <c r="C413" s="284" t="s">
        <v>1207</v>
      </c>
      <c r="D413" s="257"/>
      <c r="E413" s="256"/>
      <c r="F413" s="257"/>
      <c r="G413" s="256"/>
      <c r="H413" s="268"/>
      <c r="I413" s="269"/>
      <c r="J413" s="257"/>
      <c r="K413" s="256"/>
      <c r="L413" s="257"/>
      <c r="M413" s="256"/>
      <c r="N413" s="336">
        <f t="shared" si="132"/>
        <v>0</v>
      </c>
      <c r="O413" s="322">
        <f t="shared" si="132"/>
        <v>0</v>
      </c>
      <c r="U413" s="16"/>
      <c r="V413" s="16"/>
      <c r="W413" s="16"/>
      <c r="X413" s="16"/>
      <c r="Y413" s="236">
        <f t="shared" si="119"/>
        <v>0</v>
      </c>
      <c r="Z413" s="16"/>
      <c r="AA413" s="16"/>
      <c r="AB413" s="16"/>
      <c r="AC413" s="16"/>
      <c r="AD413" s="16"/>
      <c r="AE413" s="16"/>
      <c r="AF413" s="16"/>
      <c r="AG413" s="16"/>
      <c r="AH413" s="16"/>
      <c r="AI413" s="16"/>
      <c r="AJ413" s="16"/>
      <c r="AK413" s="16"/>
      <c r="AL413" s="16"/>
      <c r="AM413" s="16"/>
      <c r="AN413" s="16"/>
      <c r="AO413" s="16"/>
      <c r="AP413" s="16"/>
      <c r="AQ413" s="16"/>
    </row>
    <row r="414" spans="1:43" s="4" customFormat="1" ht="32.25" hidden="1" customHeight="1">
      <c r="A414" s="283">
        <f t="shared" si="118"/>
        <v>367</v>
      </c>
      <c r="B414" s="248">
        <v>611800</v>
      </c>
      <c r="C414" s="284" t="s">
        <v>1208</v>
      </c>
      <c r="D414" s="257"/>
      <c r="E414" s="256"/>
      <c r="F414" s="257"/>
      <c r="G414" s="256"/>
      <c r="H414" s="268"/>
      <c r="I414" s="269"/>
      <c r="J414" s="257"/>
      <c r="K414" s="256"/>
      <c r="L414" s="257"/>
      <c r="M414" s="256"/>
      <c r="N414" s="336">
        <f t="shared" si="132"/>
        <v>0</v>
      </c>
      <c r="O414" s="322">
        <f t="shared" si="132"/>
        <v>0</v>
      </c>
      <c r="U414" s="16"/>
      <c r="V414" s="16"/>
      <c r="W414" s="16"/>
      <c r="X414" s="16"/>
      <c r="Y414" s="236">
        <f t="shared" si="119"/>
        <v>0</v>
      </c>
      <c r="Z414" s="16"/>
      <c r="AA414" s="16"/>
      <c r="AB414" s="16"/>
      <c r="AC414" s="16"/>
      <c r="AD414" s="16"/>
      <c r="AE414" s="16"/>
      <c r="AF414" s="16"/>
      <c r="AG414" s="16"/>
      <c r="AH414" s="16"/>
      <c r="AI414" s="16"/>
      <c r="AJ414" s="16"/>
      <c r="AK414" s="16"/>
      <c r="AL414" s="16"/>
      <c r="AM414" s="16"/>
      <c r="AN414" s="16"/>
      <c r="AO414" s="16"/>
      <c r="AP414" s="16"/>
      <c r="AQ414" s="16"/>
    </row>
    <row r="415" spans="1:43" s="4" customFormat="1" ht="32.25" hidden="1" customHeight="1">
      <c r="A415" s="283">
        <f t="shared" si="118"/>
        <v>368</v>
      </c>
      <c r="B415" s="248">
        <v>611900</v>
      </c>
      <c r="C415" s="284" t="s">
        <v>1209</v>
      </c>
      <c r="D415" s="257"/>
      <c r="E415" s="256"/>
      <c r="F415" s="257"/>
      <c r="G415" s="256"/>
      <c r="H415" s="268"/>
      <c r="I415" s="269"/>
      <c r="J415" s="257"/>
      <c r="K415" s="256"/>
      <c r="L415" s="257"/>
      <c r="M415" s="256"/>
      <c r="N415" s="336">
        <f t="shared" si="132"/>
        <v>0</v>
      </c>
      <c r="O415" s="322">
        <f t="shared" si="132"/>
        <v>0</v>
      </c>
      <c r="U415" s="16"/>
      <c r="V415" s="16"/>
      <c r="W415" s="16"/>
      <c r="X415" s="16"/>
      <c r="Y415" s="236">
        <f t="shared" si="119"/>
        <v>0</v>
      </c>
      <c r="Z415" s="16"/>
      <c r="AA415" s="16"/>
      <c r="AB415" s="16"/>
      <c r="AC415" s="16"/>
      <c r="AD415" s="16"/>
      <c r="AE415" s="16"/>
      <c r="AF415" s="16"/>
      <c r="AG415" s="16"/>
      <c r="AH415" s="16"/>
      <c r="AI415" s="16"/>
      <c r="AJ415" s="16"/>
      <c r="AK415" s="16"/>
      <c r="AL415" s="16"/>
      <c r="AM415" s="16"/>
      <c r="AN415" s="16"/>
      <c r="AO415" s="16"/>
      <c r="AP415" s="16"/>
      <c r="AQ415" s="16"/>
    </row>
    <row r="416" spans="1:43" s="4" customFormat="1" ht="32.25" hidden="1" customHeight="1">
      <c r="A416" s="276">
        <f t="shared" si="118"/>
        <v>369</v>
      </c>
      <c r="B416" s="245">
        <v>612000</v>
      </c>
      <c r="C416" s="277" t="s">
        <v>1577</v>
      </c>
      <c r="D416" s="254">
        <f t="shared" ref="D416:M416" si="136">SUM(D417:D423)</f>
        <v>0</v>
      </c>
      <c r="E416" s="253">
        <f t="shared" si="136"/>
        <v>0</v>
      </c>
      <c r="F416" s="254">
        <f t="shared" si="136"/>
        <v>0</v>
      </c>
      <c r="G416" s="253">
        <f t="shared" si="136"/>
        <v>0</v>
      </c>
      <c r="H416" s="252">
        <f t="shared" si="136"/>
        <v>0</v>
      </c>
      <c r="I416" s="253">
        <f t="shared" si="136"/>
        <v>0</v>
      </c>
      <c r="J416" s="254">
        <f t="shared" si="136"/>
        <v>0</v>
      </c>
      <c r="K416" s="253">
        <f t="shared" si="136"/>
        <v>0</v>
      </c>
      <c r="L416" s="254">
        <f t="shared" si="136"/>
        <v>0</v>
      </c>
      <c r="M416" s="253">
        <f t="shared" si="136"/>
        <v>0</v>
      </c>
      <c r="N416" s="254">
        <f t="shared" si="132"/>
        <v>0</v>
      </c>
      <c r="O416" s="253">
        <f t="shared" si="132"/>
        <v>0</v>
      </c>
      <c r="U416" s="16"/>
      <c r="V416" s="16"/>
      <c r="W416" s="16"/>
      <c r="X416" s="16"/>
      <c r="Y416" s="236">
        <f t="shared" si="119"/>
        <v>0</v>
      </c>
      <c r="Z416" s="16"/>
      <c r="AA416" s="16"/>
      <c r="AB416" s="16"/>
      <c r="AC416" s="16"/>
      <c r="AD416" s="16"/>
      <c r="AE416" s="16"/>
      <c r="AF416" s="16"/>
      <c r="AG416" s="16"/>
      <c r="AH416" s="16"/>
      <c r="AI416" s="16"/>
      <c r="AJ416" s="16"/>
      <c r="AK416" s="16"/>
      <c r="AL416" s="16"/>
      <c r="AM416" s="16"/>
      <c r="AN416" s="16"/>
      <c r="AO416" s="16"/>
      <c r="AP416" s="16"/>
      <c r="AQ416" s="16"/>
    </row>
    <row r="417" spans="1:43" s="4" customFormat="1" ht="51" hidden="1">
      <c r="A417" s="283">
        <f t="shared" si="118"/>
        <v>370</v>
      </c>
      <c r="B417" s="248">
        <v>612100</v>
      </c>
      <c r="C417" s="284" t="s">
        <v>1210</v>
      </c>
      <c r="D417" s="257"/>
      <c r="E417" s="256"/>
      <c r="F417" s="257"/>
      <c r="G417" s="256"/>
      <c r="H417" s="268"/>
      <c r="I417" s="269"/>
      <c r="J417" s="257"/>
      <c r="K417" s="256"/>
      <c r="L417" s="257"/>
      <c r="M417" s="256"/>
      <c r="N417" s="336">
        <f t="shared" si="132"/>
        <v>0</v>
      </c>
      <c r="O417" s="322">
        <f t="shared" si="132"/>
        <v>0</v>
      </c>
      <c r="U417" s="16"/>
      <c r="V417" s="16"/>
      <c r="W417" s="16"/>
      <c r="X417" s="16"/>
      <c r="Y417" s="236">
        <f t="shared" si="119"/>
        <v>0</v>
      </c>
      <c r="Z417" s="16"/>
      <c r="AA417" s="16"/>
      <c r="AB417" s="16"/>
      <c r="AC417" s="16"/>
      <c r="AD417" s="16"/>
      <c r="AE417" s="16"/>
      <c r="AF417" s="16"/>
      <c r="AG417" s="16"/>
      <c r="AH417" s="16"/>
      <c r="AI417" s="16"/>
      <c r="AJ417" s="16"/>
      <c r="AK417" s="16"/>
      <c r="AL417" s="16"/>
      <c r="AM417" s="16"/>
      <c r="AN417" s="16"/>
      <c r="AO417" s="16"/>
      <c r="AP417" s="16"/>
      <c r="AQ417" s="16"/>
    </row>
    <row r="418" spans="1:43" s="4" customFormat="1" ht="32.25" hidden="1" customHeight="1">
      <c r="A418" s="283">
        <f t="shared" si="118"/>
        <v>371</v>
      </c>
      <c r="B418" s="248">
        <v>612200</v>
      </c>
      <c r="C418" s="284" t="s">
        <v>1211</v>
      </c>
      <c r="D418" s="257"/>
      <c r="E418" s="256"/>
      <c r="F418" s="257"/>
      <c r="G418" s="256"/>
      <c r="H418" s="268"/>
      <c r="I418" s="269"/>
      <c r="J418" s="257"/>
      <c r="K418" s="256"/>
      <c r="L418" s="257"/>
      <c r="M418" s="256"/>
      <c r="N418" s="336">
        <f t="shared" si="132"/>
        <v>0</v>
      </c>
      <c r="O418" s="322">
        <f t="shared" si="132"/>
        <v>0</v>
      </c>
      <c r="U418" s="16"/>
      <c r="V418" s="16"/>
      <c r="W418" s="16"/>
      <c r="X418" s="16"/>
      <c r="Y418" s="236">
        <f t="shared" si="119"/>
        <v>0</v>
      </c>
      <c r="Z418" s="16"/>
      <c r="AA418" s="16"/>
      <c r="AB418" s="16"/>
      <c r="AC418" s="16"/>
      <c r="AD418" s="16"/>
      <c r="AE418" s="16"/>
      <c r="AF418" s="16"/>
      <c r="AG418" s="16"/>
      <c r="AH418" s="16"/>
      <c r="AI418" s="16"/>
      <c r="AJ418" s="16"/>
      <c r="AK418" s="16"/>
      <c r="AL418" s="16"/>
      <c r="AM418" s="16"/>
      <c r="AN418" s="16"/>
      <c r="AO418" s="16"/>
      <c r="AP418" s="16"/>
      <c r="AQ418" s="16"/>
    </row>
    <row r="419" spans="1:43" s="4" customFormat="1" ht="32.25" hidden="1" customHeight="1">
      <c r="A419" s="283">
        <f t="shared" si="118"/>
        <v>372</v>
      </c>
      <c r="B419" s="248">
        <v>612300</v>
      </c>
      <c r="C419" s="284" t="s">
        <v>1212</v>
      </c>
      <c r="D419" s="257"/>
      <c r="E419" s="256"/>
      <c r="F419" s="257"/>
      <c r="G419" s="256"/>
      <c r="H419" s="268"/>
      <c r="I419" s="269"/>
      <c r="J419" s="257"/>
      <c r="K419" s="256"/>
      <c r="L419" s="257"/>
      <c r="M419" s="256"/>
      <c r="N419" s="336">
        <f t="shared" si="132"/>
        <v>0</v>
      </c>
      <c r="O419" s="322">
        <f t="shared" si="132"/>
        <v>0</v>
      </c>
      <c r="U419" s="16"/>
      <c r="V419" s="16"/>
      <c r="W419" s="16"/>
      <c r="X419" s="16"/>
      <c r="Y419" s="236">
        <f t="shared" si="119"/>
        <v>0</v>
      </c>
      <c r="Z419" s="16"/>
      <c r="AA419" s="16"/>
      <c r="AB419" s="16"/>
      <c r="AC419" s="16"/>
      <c r="AD419" s="16"/>
      <c r="AE419" s="16"/>
      <c r="AF419" s="16"/>
      <c r="AG419" s="16"/>
      <c r="AH419" s="16"/>
      <c r="AI419" s="16"/>
      <c r="AJ419" s="16"/>
      <c r="AK419" s="16"/>
      <c r="AL419" s="16"/>
      <c r="AM419" s="16"/>
      <c r="AN419" s="16"/>
      <c r="AO419" s="16"/>
      <c r="AP419" s="16"/>
      <c r="AQ419" s="16"/>
    </row>
    <row r="420" spans="1:43" s="4" customFormat="1" ht="32.25" hidden="1" customHeight="1">
      <c r="A420" s="283">
        <f t="shared" si="118"/>
        <v>373</v>
      </c>
      <c r="B420" s="248">
        <v>612400</v>
      </c>
      <c r="C420" s="284" t="s">
        <v>1213</v>
      </c>
      <c r="D420" s="257"/>
      <c r="E420" s="256"/>
      <c r="F420" s="257"/>
      <c r="G420" s="256"/>
      <c r="H420" s="268"/>
      <c r="I420" s="269"/>
      <c r="J420" s="257"/>
      <c r="K420" s="256"/>
      <c r="L420" s="257"/>
      <c r="M420" s="256"/>
      <c r="N420" s="336">
        <f t="shared" si="132"/>
        <v>0</v>
      </c>
      <c r="O420" s="322">
        <f t="shared" si="132"/>
        <v>0</v>
      </c>
      <c r="U420" s="16"/>
      <c r="V420" s="16"/>
      <c r="W420" s="16"/>
      <c r="X420" s="16"/>
      <c r="Y420" s="236">
        <f t="shared" si="119"/>
        <v>0</v>
      </c>
      <c r="Z420" s="16"/>
      <c r="AA420" s="16"/>
      <c r="AB420" s="16"/>
      <c r="AC420" s="16"/>
      <c r="AD420" s="16"/>
      <c r="AE420" s="16"/>
      <c r="AF420" s="16"/>
      <c r="AG420" s="16"/>
      <c r="AH420" s="16"/>
      <c r="AI420" s="16"/>
      <c r="AJ420" s="16"/>
      <c r="AK420" s="16"/>
      <c r="AL420" s="16"/>
      <c r="AM420" s="16"/>
      <c r="AN420" s="16"/>
      <c r="AO420" s="16"/>
      <c r="AP420" s="16"/>
      <c r="AQ420" s="16"/>
    </row>
    <row r="421" spans="1:43" s="4" customFormat="1" ht="32.25" hidden="1" customHeight="1">
      <c r="A421" s="283">
        <f t="shared" si="118"/>
        <v>374</v>
      </c>
      <c r="B421" s="248">
        <v>612500</v>
      </c>
      <c r="C421" s="284" t="s">
        <v>1153</v>
      </c>
      <c r="D421" s="257"/>
      <c r="E421" s="256"/>
      <c r="F421" s="257"/>
      <c r="G421" s="256"/>
      <c r="H421" s="268"/>
      <c r="I421" s="269"/>
      <c r="J421" s="257"/>
      <c r="K421" s="256"/>
      <c r="L421" s="257"/>
      <c r="M421" s="256"/>
      <c r="N421" s="336">
        <f t="shared" si="132"/>
        <v>0</v>
      </c>
      <c r="O421" s="322">
        <f t="shared" si="132"/>
        <v>0</v>
      </c>
      <c r="U421" s="16"/>
      <c r="V421" s="16"/>
      <c r="W421" s="16"/>
      <c r="X421" s="16"/>
      <c r="Y421" s="236">
        <f t="shared" si="119"/>
        <v>0</v>
      </c>
      <c r="Z421" s="16"/>
      <c r="AA421" s="16"/>
      <c r="AB421" s="16"/>
      <c r="AC421" s="16"/>
      <c r="AD421" s="16"/>
      <c r="AE421" s="16"/>
      <c r="AF421" s="16"/>
      <c r="AG421" s="16"/>
      <c r="AH421" s="16"/>
      <c r="AI421" s="16"/>
      <c r="AJ421" s="16"/>
      <c r="AK421" s="16"/>
      <c r="AL421" s="16"/>
      <c r="AM421" s="16"/>
      <c r="AN421" s="16"/>
      <c r="AO421" s="16"/>
      <c r="AP421" s="16"/>
      <c r="AQ421" s="16"/>
    </row>
    <row r="422" spans="1:43" s="4" customFormat="1" ht="32.25" hidden="1" customHeight="1">
      <c r="A422" s="283">
        <f t="shared" si="118"/>
        <v>375</v>
      </c>
      <c r="B422" s="248">
        <v>612600</v>
      </c>
      <c r="C422" s="284" t="s">
        <v>805</v>
      </c>
      <c r="D422" s="257"/>
      <c r="E422" s="256"/>
      <c r="F422" s="257"/>
      <c r="G422" s="256"/>
      <c r="H422" s="268"/>
      <c r="I422" s="269"/>
      <c r="J422" s="257"/>
      <c r="K422" s="256"/>
      <c r="L422" s="257"/>
      <c r="M422" s="256"/>
      <c r="N422" s="336">
        <f t="shared" si="132"/>
        <v>0</v>
      </c>
      <c r="O422" s="322">
        <f t="shared" si="132"/>
        <v>0</v>
      </c>
      <c r="U422" s="16"/>
      <c r="V422" s="16"/>
      <c r="W422" s="16"/>
      <c r="X422" s="16"/>
      <c r="Y422" s="236">
        <f t="shared" si="119"/>
        <v>0</v>
      </c>
      <c r="Z422" s="16"/>
      <c r="AA422" s="16"/>
      <c r="AB422" s="16"/>
      <c r="AC422" s="16"/>
      <c r="AD422" s="16"/>
      <c r="AE422" s="16"/>
      <c r="AF422" s="16"/>
      <c r="AG422" s="16"/>
      <c r="AH422" s="16"/>
      <c r="AI422" s="16"/>
      <c r="AJ422" s="16"/>
      <c r="AK422" s="16"/>
      <c r="AL422" s="16"/>
      <c r="AM422" s="16"/>
      <c r="AN422" s="16"/>
      <c r="AO422" s="16"/>
      <c r="AP422" s="16"/>
      <c r="AQ422" s="16"/>
    </row>
    <row r="423" spans="1:43" s="4" customFormat="1" ht="32.25" hidden="1" customHeight="1">
      <c r="A423" s="283">
        <f t="shared" si="118"/>
        <v>376</v>
      </c>
      <c r="B423" s="248">
        <v>612900</v>
      </c>
      <c r="C423" s="284" t="s">
        <v>806</v>
      </c>
      <c r="D423" s="257"/>
      <c r="E423" s="256"/>
      <c r="F423" s="257"/>
      <c r="G423" s="256"/>
      <c r="H423" s="268"/>
      <c r="I423" s="269"/>
      <c r="J423" s="257"/>
      <c r="K423" s="256"/>
      <c r="L423" s="257"/>
      <c r="M423" s="256"/>
      <c r="N423" s="336">
        <f t="shared" si="132"/>
        <v>0</v>
      </c>
      <c r="O423" s="322">
        <f t="shared" si="132"/>
        <v>0</v>
      </c>
      <c r="U423" s="16"/>
      <c r="V423" s="16"/>
      <c r="W423" s="16"/>
      <c r="X423" s="16"/>
      <c r="Y423" s="236">
        <f t="shared" si="119"/>
        <v>0</v>
      </c>
      <c r="Z423" s="16"/>
      <c r="AA423" s="16"/>
      <c r="AB423" s="16"/>
      <c r="AC423" s="16"/>
      <c r="AD423" s="16"/>
      <c r="AE423" s="16"/>
      <c r="AF423" s="16"/>
      <c r="AG423" s="16"/>
      <c r="AH423" s="16"/>
      <c r="AI423" s="16"/>
      <c r="AJ423" s="16"/>
      <c r="AK423" s="16"/>
      <c r="AL423" s="16"/>
      <c r="AM423" s="16"/>
      <c r="AN423" s="16"/>
      <c r="AO423" s="16"/>
      <c r="AP423" s="16"/>
      <c r="AQ423" s="16"/>
    </row>
    <row r="424" spans="1:43" s="4" customFormat="1" ht="32.25" hidden="1" customHeight="1">
      <c r="A424" s="276">
        <f t="shared" si="118"/>
        <v>377</v>
      </c>
      <c r="B424" s="245">
        <v>613000</v>
      </c>
      <c r="C424" s="277" t="s">
        <v>1578</v>
      </c>
      <c r="D424" s="254">
        <f>D425</f>
        <v>0</v>
      </c>
      <c r="E424" s="253">
        <f t="shared" ref="E424:M424" si="137">E425</f>
        <v>0</v>
      </c>
      <c r="F424" s="254">
        <f t="shared" si="137"/>
        <v>0</v>
      </c>
      <c r="G424" s="253">
        <f t="shared" si="137"/>
        <v>0</v>
      </c>
      <c r="H424" s="252">
        <f t="shared" si="137"/>
        <v>0</v>
      </c>
      <c r="I424" s="253">
        <f t="shared" si="137"/>
        <v>0</v>
      </c>
      <c r="J424" s="254">
        <f t="shared" si="137"/>
        <v>0</v>
      </c>
      <c r="K424" s="253">
        <f t="shared" si="137"/>
        <v>0</v>
      </c>
      <c r="L424" s="254">
        <f t="shared" si="137"/>
        <v>0</v>
      </c>
      <c r="M424" s="253">
        <f t="shared" si="137"/>
        <v>0</v>
      </c>
      <c r="N424" s="254">
        <f t="shared" si="132"/>
        <v>0</v>
      </c>
      <c r="O424" s="253">
        <f t="shared" si="132"/>
        <v>0</v>
      </c>
      <c r="U424" s="16"/>
      <c r="V424" s="16"/>
      <c r="W424" s="16"/>
      <c r="X424" s="16"/>
      <c r="Y424" s="236">
        <f t="shared" si="119"/>
        <v>0</v>
      </c>
      <c r="Z424" s="16"/>
      <c r="AA424" s="16"/>
      <c r="AB424" s="16"/>
      <c r="AC424" s="16"/>
      <c r="AD424" s="16"/>
      <c r="AE424" s="16"/>
      <c r="AF424" s="16"/>
      <c r="AG424" s="16"/>
      <c r="AH424" s="16"/>
      <c r="AI424" s="16"/>
      <c r="AJ424" s="16"/>
      <c r="AK424" s="16"/>
      <c r="AL424" s="16"/>
      <c r="AM424" s="16"/>
      <c r="AN424" s="16"/>
      <c r="AO424" s="16"/>
      <c r="AP424" s="16"/>
      <c r="AQ424" s="16"/>
    </row>
    <row r="425" spans="1:43" s="4" customFormat="1" ht="32.25" hidden="1" customHeight="1">
      <c r="A425" s="283">
        <f t="shared" si="118"/>
        <v>378</v>
      </c>
      <c r="B425" s="248">
        <v>613100</v>
      </c>
      <c r="C425" s="284" t="s">
        <v>807</v>
      </c>
      <c r="D425" s="257"/>
      <c r="E425" s="256"/>
      <c r="F425" s="257"/>
      <c r="G425" s="256"/>
      <c r="H425" s="268"/>
      <c r="I425" s="269"/>
      <c r="J425" s="257"/>
      <c r="K425" s="256"/>
      <c r="L425" s="257"/>
      <c r="M425" s="256"/>
      <c r="N425" s="336">
        <f t="shared" si="132"/>
        <v>0</v>
      </c>
      <c r="O425" s="322">
        <f t="shared" si="132"/>
        <v>0</v>
      </c>
      <c r="U425" s="16"/>
      <c r="V425" s="16"/>
      <c r="W425" s="16"/>
      <c r="X425" s="16"/>
      <c r="Y425" s="236">
        <f t="shared" si="119"/>
        <v>0</v>
      </c>
      <c r="Z425" s="16"/>
      <c r="AA425" s="16"/>
      <c r="AB425" s="16"/>
      <c r="AC425" s="16"/>
      <c r="AD425" s="16"/>
      <c r="AE425" s="16"/>
      <c r="AF425" s="16"/>
      <c r="AG425" s="16"/>
      <c r="AH425" s="16"/>
      <c r="AI425" s="16"/>
      <c r="AJ425" s="16"/>
      <c r="AK425" s="16"/>
      <c r="AL425" s="16"/>
      <c r="AM425" s="16"/>
      <c r="AN425" s="16"/>
      <c r="AO425" s="16"/>
      <c r="AP425" s="16"/>
      <c r="AQ425" s="16"/>
    </row>
    <row r="426" spans="1:43" s="4" customFormat="1" ht="32.25" hidden="1" customHeight="1">
      <c r="A426" s="276">
        <f t="shared" si="118"/>
        <v>379</v>
      </c>
      <c r="B426" s="245">
        <v>614000</v>
      </c>
      <c r="C426" s="277" t="s">
        <v>1579</v>
      </c>
      <c r="D426" s="254">
        <f>D427</f>
        <v>0</v>
      </c>
      <c r="E426" s="253">
        <f t="shared" ref="E426:M426" si="138">E427</f>
        <v>0</v>
      </c>
      <c r="F426" s="254">
        <f t="shared" si="138"/>
        <v>0</v>
      </c>
      <c r="G426" s="253">
        <f t="shared" si="138"/>
        <v>0</v>
      </c>
      <c r="H426" s="252">
        <f t="shared" si="138"/>
        <v>0</v>
      </c>
      <c r="I426" s="253">
        <f t="shared" si="138"/>
        <v>0</v>
      </c>
      <c r="J426" s="254">
        <f t="shared" si="138"/>
        <v>0</v>
      </c>
      <c r="K426" s="253">
        <f t="shared" si="138"/>
        <v>0</v>
      </c>
      <c r="L426" s="254">
        <f t="shared" si="138"/>
        <v>0</v>
      </c>
      <c r="M426" s="253">
        <f t="shared" si="138"/>
        <v>0</v>
      </c>
      <c r="N426" s="254">
        <f t="shared" si="132"/>
        <v>0</v>
      </c>
      <c r="O426" s="253">
        <f t="shared" si="132"/>
        <v>0</v>
      </c>
      <c r="U426" s="16"/>
      <c r="V426" s="16"/>
      <c r="W426" s="16"/>
      <c r="X426" s="16"/>
      <c r="Y426" s="236">
        <f t="shared" si="119"/>
        <v>0</v>
      </c>
      <c r="Z426" s="16"/>
      <c r="AA426" s="16"/>
      <c r="AB426" s="16"/>
      <c r="AC426" s="16"/>
      <c r="AD426" s="16"/>
      <c r="AE426" s="16"/>
      <c r="AF426" s="16"/>
      <c r="AG426" s="16"/>
      <c r="AH426" s="16"/>
      <c r="AI426" s="16"/>
      <c r="AJ426" s="16"/>
      <c r="AK426" s="16"/>
      <c r="AL426" s="16"/>
      <c r="AM426" s="16"/>
      <c r="AN426" s="16"/>
      <c r="AO426" s="16"/>
      <c r="AP426" s="16"/>
      <c r="AQ426" s="16"/>
    </row>
    <row r="427" spans="1:43" s="4" customFormat="1" ht="32.25" hidden="1" customHeight="1">
      <c r="A427" s="283">
        <f t="shared" si="118"/>
        <v>380</v>
      </c>
      <c r="B427" s="248">
        <v>614100</v>
      </c>
      <c r="C427" s="284" t="s">
        <v>808</v>
      </c>
      <c r="D427" s="257"/>
      <c r="E427" s="256"/>
      <c r="F427" s="257"/>
      <c r="G427" s="256"/>
      <c r="H427" s="268"/>
      <c r="I427" s="269"/>
      <c r="J427" s="257"/>
      <c r="K427" s="256"/>
      <c r="L427" s="257"/>
      <c r="M427" s="256"/>
      <c r="N427" s="336">
        <f t="shared" si="132"/>
        <v>0</v>
      </c>
      <c r="O427" s="322">
        <f t="shared" si="132"/>
        <v>0</v>
      </c>
      <c r="U427" s="16"/>
      <c r="V427" s="16"/>
      <c r="W427" s="16"/>
      <c r="X427" s="16"/>
      <c r="Y427" s="236">
        <f t="shared" si="119"/>
        <v>0</v>
      </c>
      <c r="Z427" s="16"/>
      <c r="AA427" s="16"/>
      <c r="AB427" s="16"/>
      <c r="AC427" s="16"/>
      <c r="AD427" s="16"/>
      <c r="AE427" s="16"/>
      <c r="AF427" s="16"/>
      <c r="AG427" s="16"/>
      <c r="AH427" s="16"/>
      <c r="AI427" s="16"/>
      <c r="AJ427" s="16"/>
      <c r="AK427" s="16"/>
      <c r="AL427" s="16"/>
      <c r="AM427" s="16"/>
      <c r="AN427" s="16"/>
      <c r="AO427" s="16"/>
      <c r="AP427" s="16"/>
      <c r="AQ427" s="16"/>
    </row>
    <row r="428" spans="1:43" s="4" customFormat="1" ht="38.25" hidden="1">
      <c r="A428" s="276">
        <f t="shared" si="118"/>
        <v>381</v>
      </c>
      <c r="B428" s="245">
        <v>615000</v>
      </c>
      <c r="C428" s="277" t="s">
        <v>1580</v>
      </c>
      <c r="D428" s="254">
        <f>D429</f>
        <v>0</v>
      </c>
      <c r="E428" s="253">
        <f t="shared" ref="E428:M428" si="139">E429</f>
        <v>0</v>
      </c>
      <c r="F428" s="254">
        <f t="shared" si="139"/>
        <v>0</v>
      </c>
      <c r="G428" s="253">
        <f t="shared" si="139"/>
        <v>0</v>
      </c>
      <c r="H428" s="252">
        <f t="shared" si="139"/>
        <v>0</v>
      </c>
      <c r="I428" s="253">
        <f t="shared" si="139"/>
        <v>0</v>
      </c>
      <c r="J428" s="254">
        <f t="shared" si="139"/>
        <v>0</v>
      </c>
      <c r="K428" s="253">
        <f t="shared" si="139"/>
        <v>0</v>
      </c>
      <c r="L428" s="254">
        <f t="shared" si="139"/>
        <v>0</v>
      </c>
      <c r="M428" s="253">
        <f t="shared" si="139"/>
        <v>0</v>
      </c>
      <c r="N428" s="254">
        <f t="shared" si="132"/>
        <v>0</v>
      </c>
      <c r="O428" s="253">
        <f t="shared" si="132"/>
        <v>0</v>
      </c>
      <c r="U428" s="16"/>
      <c r="V428" s="16"/>
      <c r="W428" s="16"/>
      <c r="X428" s="16"/>
      <c r="Y428" s="236">
        <f t="shared" si="119"/>
        <v>0</v>
      </c>
      <c r="Z428" s="16"/>
      <c r="AA428" s="16"/>
      <c r="AB428" s="16"/>
      <c r="AC428" s="16"/>
      <c r="AD428" s="16"/>
      <c r="AE428" s="16"/>
      <c r="AF428" s="16"/>
      <c r="AG428" s="16"/>
      <c r="AH428" s="16"/>
      <c r="AI428" s="16"/>
      <c r="AJ428" s="16"/>
      <c r="AK428" s="16"/>
      <c r="AL428" s="16"/>
      <c r="AM428" s="16"/>
      <c r="AN428" s="16"/>
      <c r="AO428" s="16"/>
      <c r="AP428" s="16"/>
      <c r="AQ428" s="16"/>
    </row>
    <row r="429" spans="1:43" s="4" customFormat="1" ht="32.25" hidden="1" customHeight="1">
      <c r="A429" s="373">
        <f t="shared" si="118"/>
        <v>382</v>
      </c>
      <c r="B429" s="374">
        <v>615100</v>
      </c>
      <c r="C429" s="375" t="s">
        <v>809</v>
      </c>
      <c r="D429" s="257"/>
      <c r="E429" s="256"/>
      <c r="F429" s="257"/>
      <c r="G429" s="256"/>
      <c r="H429" s="268"/>
      <c r="I429" s="269"/>
      <c r="J429" s="257"/>
      <c r="K429" s="256"/>
      <c r="L429" s="257"/>
      <c r="M429" s="256"/>
      <c r="N429" s="336">
        <f t="shared" si="132"/>
        <v>0</v>
      </c>
      <c r="O429" s="322">
        <f t="shared" si="132"/>
        <v>0</v>
      </c>
      <c r="U429" s="16"/>
      <c r="V429" s="16"/>
      <c r="W429" s="16"/>
      <c r="X429" s="16"/>
      <c r="Y429" s="236">
        <f t="shared" si="119"/>
        <v>0</v>
      </c>
      <c r="Z429" s="16"/>
      <c r="AA429" s="16"/>
      <c r="AB429" s="16"/>
      <c r="AC429" s="16"/>
      <c r="AD429" s="16"/>
      <c r="AE429" s="16"/>
      <c r="AF429" s="16"/>
      <c r="AG429" s="16"/>
      <c r="AH429" s="16"/>
      <c r="AI429" s="16"/>
      <c r="AJ429" s="16"/>
      <c r="AK429" s="16"/>
      <c r="AL429" s="16"/>
      <c r="AM429" s="16"/>
      <c r="AN429" s="16"/>
      <c r="AO429" s="16"/>
      <c r="AP429" s="16"/>
      <c r="AQ429" s="16"/>
    </row>
    <row r="430" spans="1:43" s="4" customFormat="1" ht="32.25" hidden="1" customHeight="1">
      <c r="A430" s="276">
        <f t="shared" si="118"/>
        <v>383</v>
      </c>
      <c r="B430" s="245">
        <v>620000</v>
      </c>
      <c r="C430" s="277" t="s">
        <v>1581</v>
      </c>
      <c r="D430" s="254">
        <f>D431+D441+D450</f>
        <v>0</v>
      </c>
      <c r="E430" s="253">
        <f t="shared" ref="E430:M430" si="140">E431+E441+E450</f>
        <v>0</v>
      </c>
      <c r="F430" s="254">
        <f t="shared" si="140"/>
        <v>0</v>
      </c>
      <c r="G430" s="253">
        <f t="shared" si="140"/>
        <v>0</v>
      </c>
      <c r="H430" s="252">
        <f t="shared" si="140"/>
        <v>0</v>
      </c>
      <c r="I430" s="253">
        <f t="shared" si="140"/>
        <v>0</v>
      </c>
      <c r="J430" s="254">
        <f t="shared" si="140"/>
        <v>0</v>
      </c>
      <c r="K430" s="253">
        <f t="shared" si="140"/>
        <v>0</v>
      </c>
      <c r="L430" s="254">
        <f t="shared" si="140"/>
        <v>0</v>
      </c>
      <c r="M430" s="253">
        <f t="shared" si="140"/>
        <v>0</v>
      </c>
      <c r="N430" s="254">
        <f t="shared" si="132"/>
        <v>0</v>
      </c>
      <c r="O430" s="253">
        <f t="shared" si="132"/>
        <v>0</v>
      </c>
      <c r="U430" s="16"/>
      <c r="V430" s="16"/>
      <c r="W430" s="16"/>
      <c r="X430" s="16"/>
      <c r="Y430" s="236">
        <f t="shared" si="119"/>
        <v>0</v>
      </c>
      <c r="Z430" s="16"/>
      <c r="AA430" s="16"/>
      <c r="AB430" s="16"/>
      <c r="AC430" s="16"/>
      <c r="AD430" s="16"/>
      <c r="AE430" s="16"/>
      <c r="AF430" s="16"/>
      <c r="AG430" s="16"/>
      <c r="AH430" s="16"/>
      <c r="AI430" s="16"/>
      <c r="AJ430" s="16"/>
      <c r="AK430" s="16"/>
      <c r="AL430" s="16"/>
      <c r="AM430" s="16"/>
      <c r="AN430" s="16"/>
      <c r="AO430" s="16"/>
      <c r="AP430" s="16"/>
      <c r="AQ430" s="16"/>
    </row>
    <row r="431" spans="1:43" s="4" customFormat="1" ht="32.25" hidden="1" customHeight="1">
      <c r="A431" s="276">
        <f t="shared" si="118"/>
        <v>384</v>
      </c>
      <c r="B431" s="245">
        <v>621000</v>
      </c>
      <c r="C431" s="277" t="s">
        <v>1582</v>
      </c>
      <c r="D431" s="254">
        <f t="shared" ref="D431:M431" si="141">SUM(D432:D440)</f>
        <v>0</v>
      </c>
      <c r="E431" s="253">
        <f t="shared" si="141"/>
        <v>0</v>
      </c>
      <c r="F431" s="254">
        <f t="shared" si="141"/>
        <v>0</v>
      </c>
      <c r="G431" s="253">
        <f t="shared" si="141"/>
        <v>0</v>
      </c>
      <c r="H431" s="252">
        <f t="shared" si="141"/>
        <v>0</v>
      </c>
      <c r="I431" s="253">
        <f t="shared" si="141"/>
        <v>0</v>
      </c>
      <c r="J431" s="254">
        <f t="shared" si="141"/>
        <v>0</v>
      </c>
      <c r="K431" s="253">
        <f t="shared" si="141"/>
        <v>0</v>
      </c>
      <c r="L431" s="254">
        <f t="shared" si="141"/>
        <v>0</v>
      </c>
      <c r="M431" s="253">
        <f t="shared" si="141"/>
        <v>0</v>
      </c>
      <c r="N431" s="254">
        <f t="shared" si="132"/>
        <v>0</v>
      </c>
      <c r="O431" s="253">
        <f t="shared" si="132"/>
        <v>0</v>
      </c>
      <c r="U431" s="16"/>
      <c r="V431" s="16"/>
      <c r="W431" s="16"/>
      <c r="X431" s="16"/>
      <c r="Y431" s="236">
        <f t="shared" si="119"/>
        <v>0</v>
      </c>
      <c r="Z431" s="16"/>
      <c r="AA431" s="16"/>
      <c r="AB431" s="16"/>
      <c r="AC431" s="16"/>
      <c r="AD431" s="16"/>
      <c r="AE431" s="16"/>
      <c r="AF431" s="16"/>
      <c r="AG431" s="16"/>
      <c r="AH431" s="16"/>
      <c r="AI431" s="16"/>
      <c r="AJ431" s="16"/>
      <c r="AK431" s="16"/>
      <c r="AL431" s="16"/>
      <c r="AM431" s="16"/>
      <c r="AN431" s="16"/>
      <c r="AO431" s="16"/>
      <c r="AP431" s="16"/>
      <c r="AQ431" s="16"/>
    </row>
    <row r="432" spans="1:43" s="4" customFormat="1" ht="32.25" hidden="1" customHeight="1">
      <c r="A432" s="278">
        <f t="shared" si="118"/>
        <v>385</v>
      </c>
      <c r="B432" s="246">
        <v>621100</v>
      </c>
      <c r="C432" s="279" t="s">
        <v>810</v>
      </c>
      <c r="D432" s="257"/>
      <c r="E432" s="256"/>
      <c r="F432" s="257"/>
      <c r="G432" s="256"/>
      <c r="H432" s="268"/>
      <c r="I432" s="269"/>
      <c r="J432" s="257"/>
      <c r="K432" s="256"/>
      <c r="L432" s="257"/>
      <c r="M432" s="256"/>
      <c r="N432" s="331">
        <f t="shared" si="132"/>
        <v>0</v>
      </c>
      <c r="O432" s="320">
        <f t="shared" si="132"/>
        <v>0</v>
      </c>
      <c r="U432" s="16"/>
      <c r="V432" s="16"/>
      <c r="W432" s="16"/>
      <c r="X432" s="16"/>
      <c r="Y432" s="236">
        <f t="shared" si="119"/>
        <v>0</v>
      </c>
      <c r="Z432" s="16"/>
      <c r="AA432" s="16"/>
      <c r="AB432" s="16"/>
      <c r="AC432" s="16"/>
      <c r="AD432" s="16"/>
      <c r="AE432" s="16"/>
      <c r="AF432" s="16"/>
      <c r="AG432" s="16"/>
      <c r="AH432" s="16"/>
      <c r="AI432" s="16"/>
      <c r="AJ432" s="16"/>
      <c r="AK432" s="16"/>
      <c r="AL432" s="16"/>
      <c r="AM432" s="16"/>
      <c r="AN432" s="16"/>
      <c r="AO432" s="16"/>
      <c r="AP432" s="16"/>
      <c r="AQ432" s="16"/>
    </row>
    <row r="433" spans="1:43" s="4" customFormat="1" ht="32.25" hidden="1" customHeight="1">
      <c r="A433" s="278">
        <f t="shared" si="118"/>
        <v>386</v>
      </c>
      <c r="B433" s="246">
        <v>621200</v>
      </c>
      <c r="C433" s="279" t="s">
        <v>811</v>
      </c>
      <c r="D433" s="257"/>
      <c r="E433" s="256"/>
      <c r="F433" s="257"/>
      <c r="G433" s="256"/>
      <c r="H433" s="268"/>
      <c r="I433" s="269"/>
      <c r="J433" s="257"/>
      <c r="K433" s="256"/>
      <c r="L433" s="257"/>
      <c r="M433" s="256"/>
      <c r="N433" s="331">
        <f t="shared" si="132"/>
        <v>0</v>
      </c>
      <c r="O433" s="320">
        <f t="shared" si="132"/>
        <v>0</v>
      </c>
      <c r="U433" s="16"/>
      <c r="V433" s="16"/>
      <c r="W433" s="16"/>
      <c r="X433" s="16"/>
      <c r="Y433" s="236">
        <f t="shared" si="119"/>
        <v>0</v>
      </c>
      <c r="Z433" s="16"/>
      <c r="AA433" s="16"/>
      <c r="AB433" s="16"/>
      <c r="AC433" s="16"/>
      <c r="AD433" s="16"/>
      <c r="AE433" s="16"/>
      <c r="AF433" s="16"/>
      <c r="AG433" s="16"/>
      <c r="AH433" s="16"/>
      <c r="AI433" s="16"/>
      <c r="AJ433" s="16"/>
      <c r="AK433" s="16"/>
      <c r="AL433" s="16"/>
      <c r="AM433" s="16"/>
      <c r="AN433" s="16"/>
      <c r="AO433" s="16"/>
      <c r="AP433" s="16"/>
      <c r="AQ433" s="16"/>
    </row>
    <row r="434" spans="1:43" s="4" customFormat="1" ht="32.25" hidden="1" customHeight="1">
      <c r="A434" s="278">
        <f t="shared" si="118"/>
        <v>387</v>
      </c>
      <c r="B434" s="246">
        <v>621300</v>
      </c>
      <c r="C434" s="279" t="s">
        <v>812</v>
      </c>
      <c r="D434" s="257"/>
      <c r="E434" s="256"/>
      <c r="F434" s="257"/>
      <c r="G434" s="256"/>
      <c r="H434" s="268"/>
      <c r="I434" s="269"/>
      <c r="J434" s="257"/>
      <c r="K434" s="256"/>
      <c r="L434" s="257"/>
      <c r="M434" s="256"/>
      <c r="N434" s="331">
        <f t="shared" si="132"/>
        <v>0</v>
      </c>
      <c r="O434" s="320">
        <f t="shared" si="132"/>
        <v>0</v>
      </c>
      <c r="U434" s="16"/>
      <c r="V434" s="16"/>
      <c r="W434" s="16"/>
      <c r="X434" s="16"/>
      <c r="Y434" s="236">
        <f t="shared" si="119"/>
        <v>0</v>
      </c>
      <c r="Z434" s="16"/>
      <c r="AA434" s="16"/>
      <c r="AB434" s="16"/>
      <c r="AC434" s="16"/>
      <c r="AD434" s="16"/>
      <c r="AE434" s="16"/>
      <c r="AF434" s="16"/>
      <c r="AG434" s="16"/>
      <c r="AH434" s="16"/>
      <c r="AI434" s="16"/>
      <c r="AJ434" s="16"/>
      <c r="AK434" s="16"/>
      <c r="AL434" s="16"/>
      <c r="AM434" s="16"/>
      <c r="AN434" s="16"/>
      <c r="AO434" s="16"/>
      <c r="AP434" s="16"/>
      <c r="AQ434" s="16"/>
    </row>
    <row r="435" spans="1:43" s="4" customFormat="1" ht="32.25" hidden="1" customHeight="1">
      <c r="A435" s="278">
        <f t="shared" si="118"/>
        <v>388</v>
      </c>
      <c r="B435" s="246">
        <v>621400</v>
      </c>
      <c r="C435" s="279" t="s">
        <v>813</v>
      </c>
      <c r="D435" s="257"/>
      <c r="E435" s="256"/>
      <c r="F435" s="257"/>
      <c r="G435" s="256"/>
      <c r="H435" s="268"/>
      <c r="I435" s="269"/>
      <c r="J435" s="257"/>
      <c r="K435" s="256"/>
      <c r="L435" s="257"/>
      <c r="M435" s="256"/>
      <c r="N435" s="331">
        <f t="shared" si="132"/>
        <v>0</v>
      </c>
      <c r="O435" s="320">
        <f t="shared" si="132"/>
        <v>0</v>
      </c>
      <c r="U435" s="16"/>
      <c r="V435" s="16"/>
      <c r="W435" s="16"/>
      <c r="X435" s="16"/>
      <c r="Y435" s="236">
        <f t="shared" si="119"/>
        <v>0</v>
      </c>
      <c r="Z435" s="16"/>
      <c r="AA435" s="16"/>
      <c r="AB435" s="16"/>
      <c r="AC435" s="16"/>
      <c r="AD435" s="16"/>
      <c r="AE435" s="16"/>
      <c r="AF435" s="16"/>
      <c r="AG435" s="16"/>
      <c r="AH435" s="16"/>
      <c r="AI435" s="16"/>
      <c r="AJ435" s="16"/>
      <c r="AK435" s="16"/>
      <c r="AL435" s="16"/>
      <c r="AM435" s="16"/>
      <c r="AN435" s="16"/>
      <c r="AO435" s="16"/>
      <c r="AP435" s="16"/>
      <c r="AQ435" s="16"/>
    </row>
    <row r="436" spans="1:43" s="4" customFormat="1" ht="32.25" hidden="1" customHeight="1">
      <c r="A436" s="278">
        <f t="shared" si="118"/>
        <v>389</v>
      </c>
      <c r="B436" s="246">
        <v>621500</v>
      </c>
      <c r="C436" s="279" t="s">
        <v>432</v>
      </c>
      <c r="D436" s="257"/>
      <c r="E436" s="256"/>
      <c r="F436" s="257"/>
      <c r="G436" s="256"/>
      <c r="H436" s="268"/>
      <c r="I436" s="269"/>
      <c r="J436" s="257"/>
      <c r="K436" s="256"/>
      <c r="L436" s="257"/>
      <c r="M436" s="256"/>
      <c r="N436" s="331">
        <f t="shared" si="132"/>
        <v>0</v>
      </c>
      <c r="O436" s="320">
        <f t="shared" si="132"/>
        <v>0</v>
      </c>
      <c r="U436" s="16"/>
      <c r="V436" s="16"/>
      <c r="W436" s="16"/>
      <c r="X436" s="16"/>
      <c r="Y436" s="236">
        <f t="shared" si="119"/>
        <v>0</v>
      </c>
      <c r="Z436" s="16"/>
      <c r="AA436" s="16"/>
      <c r="AB436" s="16"/>
      <c r="AC436" s="16"/>
      <c r="AD436" s="16"/>
      <c r="AE436" s="16"/>
      <c r="AF436" s="16"/>
      <c r="AG436" s="16"/>
      <c r="AH436" s="16"/>
      <c r="AI436" s="16"/>
      <c r="AJ436" s="16"/>
      <c r="AK436" s="16"/>
      <c r="AL436" s="16"/>
      <c r="AM436" s="16"/>
      <c r="AN436" s="16"/>
      <c r="AO436" s="16"/>
      <c r="AP436" s="16"/>
      <c r="AQ436" s="16"/>
    </row>
    <row r="437" spans="1:43" s="4" customFormat="1" ht="32.25" hidden="1" customHeight="1">
      <c r="A437" s="278">
        <f t="shared" si="118"/>
        <v>390</v>
      </c>
      <c r="B437" s="246">
        <v>621600</v>
      </c>
      <c r="C437" s="279" t="s">
        <v>814</v>
      </c>
      <c r="D437" s="257"/>
      <c r="E437" s="256"/>
      <c r="F437" s="257"/>
      <c r="G437" s="256"/>
      <c r="H437" s="268"/>
      <c r="I437" s="269"/>
      <c r="J437" s="257"/>
      <c r="K437" s="256"/>
      <c r="L437" s="257"/>
      <c r="M437" s="256"/>
      <c r="N437" s="331">
        <f t="shared" si="132"/>
        <v>0</v>
      </c>
      <c r="O437" s="320">
        <f t="shared" si="132"/>
        <v>0</v>
      </c>
      <c r="U437" s="16"/>
      <c r="V437" s="16"/>
      <c r="W437" s="16"/>
      <c r="X437" s="16"/>
      <c r="Y437" s="236">
        <f t="shared" si="119"/>
        <v>0</v>
      </c>
      <c r="Z437" s="16"/>
      <c r="AA437" s="16"/>
      <c r="AB437" s="16"/>
      <c r="AC437" s="16"/>
      <c r="AD437" s="16"/>
      <c r="AE437" s="16"/>
      <c r="AF437" s="16"/>
      <c r="AG437" s="16"/>
      <c r="AH437" s="16"/>
      <c r="AI437" s="16"/>
      <c r="AJ437" s="16"/>
      <c r="AK437" s="16"/>
      <c r="AL437" s="16"/>
      <c r="AM437" s="16"/>
      <c r="AN437" s="16"/>
      <c r="AO437" s="16"/>
      <c r="AP437" s="16"/>
      <c r="AQ437" s="16"/>
    </row>
    <row r="438" spans="1:43" s="4" customFormat="1" ht="32.25" hidden="1" customHeight="1">
      <c r="A438" s="278">
        <f t="shared" si="118"/>
        <v>391</v>
      </c>
      <c r="B438" s="246">
        <v>621700</v>
      </c>
      <c r="C438" s="279" t="s">
        <v>433</v>
      </c>
      <c r="D438" s="257"/>
      <c r="E438" s="256"/>
      <c r="F438" s="257"/>
      <c r="G438" s="256"/>
      <c r="H438" s="268"/>
      <c r="I438" s="269"/>
      <c r="J438" s="257"/>
      <c r="K438" s="256"/>
      <c r="L438" s="257"/>
      <c r="M438" s="256"/>
      <c r="N438" s="331">
        <f t="shared" si="132"/>
        <v>0</v>
      </c>
      <c r="O438" s="320">
        <f t="shared" si="132"/>
        <v>0</v>
      </c>
      <c r="U438" s="16"/>
      <c r="V438" s="16"/>
      <c r="W438" s="16"/>
      <c r="X438" s="16"/>
      <c r="Y438" s="236">
        <f t="shared" si="119"/>
        <v>0</v>
      </c>
      <c r="Z438" s="16"/>
      <c r="AA438" s="16"/>
      <c r="AB438" s="16"/>
      <c r="AC438" s="16"/>
      <c r="AD438" s="16"/>
      <c r="AE438" s="16"/>
      <c r="AF438" s="16"/>
      <c r="AG438" s="16"/>
      <c r="AH438" s="16"/>
      <c r="AI438" s="16"/>
      <c r="AJ438" s="16"/>
      <c r="AK438" s="16"/>
      <c r="AL438" s="16"/>
      <c r="AM438" s="16"/>
      <c r="AN438" s="16"/>
      <c r="AO438" s="16"/>
      <c r="AP438" s="16"/>
      <c r="AQ438" s="16"/>
    </row>
    <row r="439" spans="1:43" s="4" customFormat="1" ht="32.25" hidden="1" customHeight="1">
      <c r="A439" s="278">
        <f t="shared" si="118"/>
        <v>392</v>
      </c>
      <c r="B439" s="246">
        <v>621800</v>
      </c>
      <c r="C439" s="279" t="s">
        <v>815</v>
      </c>
      <c r="D439" s="257"/>
      <c r="E439" s="256"/>
      <c r="F439" s="257"/>
      <c r="G439" s="256"/>
      <c r="H439" s="268"/>
      <c r="I439" s="269"/>
      <c r="J439" s="257"/>
      <c r="K439" s="256"/>
      <c r="L439" s="257"/>
      <c r="M439" s="256"/>
      <c r="N439" s="331">
        <f t="shared" si="132"/>
        <v>0</v>
      </c>
      <c r="O439" s="320">
        <f t="shared" si="132"/>
        <v>0</v>
      </c>
      <c r="U439" s="16"/>
      <c r="V439" s="16"/>
      <c r="W439" s="16"/>
      <c r="X439" s="16"/>
      <c r="Y439" s="236">
        <f t="shared" si="119"/>
        <v>0</v>
      </c>
      <c r="Z439" s="16"/>
      <c r="AA439" s="16"/>
      <c r="AB439" s="16"/>
      <c r="AC439" s="16"/>
      <c r="AD439" s="16"/>
      <c r="AE439" s="16"/>
      <c r="AF439" s="16"/>
      <c r="AG439" s="16"/>
      <c r="AH439" s="16"/>
      <c r="AI439" s="16"/>
      <c r="AJ439" s="16"/>
      <c r="AK439" s="16"/>
      <c r="AL439" s="16"/>
      <c r="AM439" s="16"/>
      <c r="AN439" s="16"/>
      <c r="AO439" s="16"/>
      <c r="AP439" s="16"/>
      <c r="AQ439" s="16"/>
    </row>
    <row r="440" spans="1:43" s="4" customFormat="1" ht="32.25" hidden="1" customHeight="1">
      <c r="A440" s="278">
        <f t="shared" ref="A440:A452" si="142">A439+1</f>
        <v>393</v>
      </c>
      <c r="B440" s="246">
        <v>621900</v>
      </c>
      <c r="C440" s="279" t="s">
        <v>1372</v>
      </c>
      <c r="D440" s="257"/>
      <c r="E440" s="256"/>
      <c r="F440" s="257"/>
      <c r="G440" s="256"/>
      <c r="H440" s="268"/>
      <c r="I440" s="269"/>
      <c r="J440" s="257"/>
      <c r="K440" s="256"/>
      <c r="L440" s="257"/>
      <c r="M440" s="256"/>
      <c r="N440" s="331">
        <f t="shared" si="132"/>
        <v>0</v>
      </c>
      <c r="O440" s="320">
        <f t="shared" si="132"/>
        <v>0</v>
      </c>
      <c r="U440" s="16"/>
      <c r="V440" s="16"/>
      <c r="W440" s="16"/>
      <c r="X440" s="16"/>
      <c r="Y440" s="236">
        <f t="shared" ref="Y440:Y473" si="143">SUM(D440:O440)</f>
        <v>0</v>
      </c>
      <c r="Z440" s="16"/>
      <c r="AA440" s="16"/>
      <c r="AB440" s="16"/>
      <c r="AC440" s="16"/>
      <c r="AD440" s="16"/>
      <c r="AE440" s="16"/>
      <c r="AF440" s="16"/>
      <c r="AG440" s="16"/>
      <c r="AH440" s="16"/>
      <c r="AI440" s="16"/>
      <c r="AJ440" s="16"/>
      <c r="AK440" s="16"/>
      <c r="AL440" s="16"/>
      <c r="AM440" s="16"/>
      <c r="AN440" s="16"/>
      <c r="AO440" s="16"/>
      <c r="AP440" s="16"/>
      <c r="AQ440" s="16"/>
    </row>
    <row r="441" spans="1:43" s="4" customFormat="1" ht="32.25" hidden="1" customHeight="1">
      <c r="A441" s="276">
        <f t="shared" si="142"/>
        <v>394</v>
      </c>
      <c r="B441" s="245">
        <v>622000</v>
      </c>
      <c r="C441" s="277" t="s">
        <v>1583</v>
      </c>
      <c r="D441" s="254">
        <f>SUM(D442:D449)</f>
        <v>0</v>
      </c>
      <c r="E441" s="253">
        <f t="shared" ref="E441:M441" si="144">SUM(E442:E449)</f>
        <v>0</v>
      </c>
      <c r="F441" s="254">
        <f t="shared" si="144"/>
        <v>0</v>
      </c>
      <c r="G441" s="253">
        <f t="shared" si="144"/>
        <v>0</v>
      </c>
      <c r="H441" s="252">
        <f t="shared" si="144"/>
        <v>0</v>
      </c>
      <c r="I441" s="253">
        <f t="shared" si="144"/>
        <v>0</v>
      </c>
      <c r="J441" s="254">
        <f t="shared" si="144"/>
        <v>0</v>
      </c>
      <c r="K441" s="253">
        <f t="shared" si="144"/>
        <v>0</v>
      </c>
      <c r="L441" s="254">
        <f t="shared" si="144"/>
        <v>0</v>
      </c>
      <c r="M441" s="253">
        <f t="shared" si="144"/>
        <v>0</v>
      </c>
      <c r="N441" s="254">
        <f t="shared" si="132"/>
        <v>0</v>
      </c>
      <c r="O441" s="253">
        <f t="shared" si="132"/>
        <v>0</v>
      </c>
      <c r="U441" s="16"/>
      <c r="V441" s="16"/>
      <c r="W441" s="16"/>
      <c r="X441" s="16"/>
      <c r="Y441" s="236">
        <f t="shared" si="143"/>
        <v>0</v>
      </c>
      <c r="Z441" s="16"/>
      <c r="AA441" s="16"/>
      <c r="AB441" s="16"/>
      <c r="AC441" s="16"/>
      <c r="AD441" s="16"/>
      <c r="AE441" s="16"/>
      <c r="AF441" s="16"/>
      <c r="AG441" s="16"/>
      <c r="AH441" s="16"/>
      <c r="AI441" s="16"/>
      <c r="AJ441" s="16"/>
      <c r="AK441" s="16"/>
      <c r="AL441" s="16"/>
      <c r="AM441" s="16"/>
      <c r="AN441" s="16"/>
      <c r="AO441" s="16"/>
      <c r="AP441" s="16"/>
      <c r="AQ441" s="16"/>
    </row>
    <row r="442" spans="1:43" s="4" customFormat="1" ht="32.25" hidden="1" customHeight="1">
      <c r="A442" s="278">
        <f t="shared" si="142"/>
        <v>395</v>
      </c>
      <c r="B442" s="246">
        <v>622100</v>
      </c>
      <c r="C442" s="279" t="s">
        <v>1373</v>
      </c>
      <c r="D442" s="257"/>
      <c r="E442" s="256"/>
      <c r="F442" s="257"/>
      <c r="G442" s="256"/>
      <c r="H442" s="268"/>
      <c r="I442" s="269"/>
      <c r="J442" s="257"/>
      <c r="K442" s="256"/>
      <c r="L442" s="257"/>
      <c r="M442" s="256"/>
      <c r="N442" s="331">
        <f t="shared" si="132"/>
        <v>0</v>
      </c>
      <c r="O442" s="320">
        <f t="shared" si="132"/>
        <v>0</v>
      </c>
      <c r="U442" s="16"/>
      <c r="V442" s="16"/>
      <c r="W442" s="16"/>
      <c r="X442" s="16"/>
      <c r="Y442" s="236">
        <f t="shared" si="143"/>
        <v>0</v>
      </c>
      <c r="Z442" s="16"/>
      <c r="AA442" s="16"/>
      <c r="AB442" s="16"/>
      <c r="AC442" s="16"/>
      <c r="AD442" s="16"/>
      <c r="AE442" s="16"/>
      <c r="AF442" s="16"/>
      <c r="AG442" s="16"/>
      <c r="AH442" s="16"/>
      <c r="AI442" s="16"/>
      <c r="AJ442" s="16"/>
      <c r="AK442" s="16"/>
      <c r="AL442" s="16"/>
      <c r="AM442" s="16"/>
      <c r="AN442" s="16"/>
      <c r="AO442" s="16"/>
      <c r="AP442" s="16"/>
      <c r="AQ442" s="16"/>
    </row>
    <row r="443" spans="1:43" s="4" customFormat="1" ht="32.25" hidden="1" customHeight="1">
      <c r="A443" s="278">
        <f t="shared" si="142"/>
        <v>396</v>
      </c>
      <c r="B443" s="246">
        <v>622200</v>
      </c>
      <c r="C443" s="279" t="s">
        <v>1374</v>
      </c>
      <c r="D443" s="257"/>
      <c r="E443" s="256"/>
      <c r="F443" s="257"/>
      <c r="G443" s="256"/>
      <c r="H443" s="268"/>
      <c r="I443" s="269"/>
      <c r="J443" s="257"/>
      <c r="K443" s="256"/>
      <c r="L443" s="257"/>
      <c r="M443" s="256"/>
      <c r="N443" s="331">
        <f t="shared" si="132"/>
        <v>0</v>
      </c>
      <c r="O443" s="320">
        <f t="shared" si="132"/>
        <v>0</v>
      </c>
      <c r="U443" s="16"/>
      <c r="V443" s="16"/>
      <c r="W443" s="16"/>
      <c r="X443" s="16"/>
      <c r="Y443" s="236">
        <f t="shared" si="143"/>
        <v>0</v>
      </c>
      <c r="Z443" s="16"/>
      <c r="AA443" s="16"/>
      <c r="AB443" s="16"/>
      <c r="AC443" s="16"/>
      <c r="AD443" s="16"/>
      <c r="AE443" s="16"/>
      <c r="AF443" s="16"/>
      <c r="AG443" s="16"/>
      <c r="AH443" s="16"/>
      <c r="AI443" s="16"/>
      <c r="AJ443" s="16"/>
      <c r="AK443" s="16"/>
      <c r="AL443" s="16"/>
      <c r="AM443" s="16"/>
      <c r="AN443" s="16"/>
      <c r="AO443" s="16"/>
      <c r="AP443" s="16"/>
      <c r="AQ443" s="16"/>
    </row>
    <row r="444" spans="1:43" s="4" customFormat="1" ht="32.25" hidden="1" customHeight="1">
      <c r="A444" s="278">
        <f t="shared" si="142"/>
        <v>397</v>
      </c>
      <c r="B444" s="246">
        <v>622300</v>
      </c>
      <c r="C444" s="279" t="s">
        <v>1375</v>
      </c>
      <c r="D444" s="257"/>
      <c r="E444" s="256"/>
      <c r="F444" s="257"/>
      <c r="G444" s="256"/>
      <c r="H444" s="268"/>
      <c r="I444" s="269"/>
      <c r="J444" s="257"/>
      <c r="K444" s="256"/>
      <c r="L444" s="257"/>
      <c r="M444" s="256"/>
      <c r="N444" s="331">
        <f t="shared" si="132"/>
        <v>0</v>
      </c>
      <c r="O444" s="320">
        <f t="shared" si="132"/>
        <v>0</v>
      </c>
      <c r="U444" s="16"/>
      <c r="V444" s="16"/>
      <c r="W444" s="16"/>
      <c r="X444" s="16"/>
      <c r="Y444" s="236">
        <f t="shared" si="143"/>
        <v>0</v>
      </c>
      <c r="Z444" s="16"/>
      <c r="AA444" s="16"/>
      <c r="AB444" s="16"/>
      <c r="AC444" s="16"/>
      <c r="AD444" s="16"/>
      <c r="AE444" s="16"/>
      <c r="AF444" s="16"/>
      <c r="AG444" s="16"/>
      <c r="AH444" s="16"/>
      <c r="AI444" s="16"/>
      <c r="AJ444" s="16"/>
      <c r="AK444" s="16"/>
      <c r="AL444" s="16"/>
      <c r="AM444" s="16"/>
      <c r="AN444" s="16"/>
      <c r="AO444" s="16"/>
      <c r="AP444" s="16"/>
      <c r="AQ444" s="16"/>
    </row>
    <row r="445" spans="1:43" s="4" customFormat="1" ht="32.25" hidden="1" customHeight="1">
      <c r="A445" s="278">
        <f t="shared" si="142"/>
        <v>398</v>
      </c>
      <c r="B445" s="246">
        <v>622400</v>
      </c>
      <c r="C445" s="279" t="s">
        <v>1376</v>
      </c>
      <c r="D445" s="257"/>
      <c r="E445" s="256"/>
      <c r="F445" s="257"/>
      <c r="G445" s="256"/>
      <c r="H445" s="268"/>
      <c r="I445" s="269"/>
      <c r="J445" s="257"/>
      <c r="K445" s="256"/>
      <c r="L445" s="257"/>
      <c r="M445" s="256"/>
      <c r="N445" s="331">
        <f t="shared" si="132"/>
        <v>0</v>
      </c>
      <c r="O445" s="320">
        <f t="shared" si="132"/>
        <v>0</v>
      </c>
      <c r="U445" s="16"/>
      <c r="V445" s="16"/>
      <c r="W445" s="16"/>
      <c r="X445" s="16"/>
      <c r="Y445" s="236">
        <f t="shared" si="143"/>
        <v>0</v>
      </c>
      <c r="Z445" s="16"/>
      <c r="AA445" s="16"/>
      <c r="AB445" s="16"/>
      <c r="AC445" s="16"/>
      <c r="AD445" s="16"/>
      <c r="AE445" s="16"/>
      <c r="AF445" s="16"/>
      <c r="AG445" s="16"/>
      <c r="AH445" s="16"/>
      <c r="AI445" s="16"/>
      <c r="AJ445" s="16"/>
      <c r="AK445" s="16"/>
      <c r="AL445" s="16"/>
      <c r="AM445" s="16"/>
      <c r="AN445" s="16"/>
      <c r="AO445" s="16"/>
      <c r="AP445" s="16"/>
      <c r="AQ445" s="16"/>
    </row>
    <row r="446" spans="1:43" s="4" customFormat="1" ht="32.25" hidden="1" customHeight="1">
      <c r="A446" s="278">
        <f t="shared" si="142"/>
        <v>399</v>
      </c>
      <c r="B446" s="246">
        <v>622500</v>
      </c>
      <c r="C446" s="279" t="s">
        <v>1377</v>
      </c>
      <c r="D446" s="257"/>
      <c r="E446" s="256"/>
      <c r="F446" s="257"/>
      <c r="G446" s="256"/>
      <c r="H446" s="268"/>
      <c r="I446" s="269"/>
      <c r="J446" s="257"/>
      <c r="K446" s="256"/>
      <c r="L446" s="257"/>
      <c r="M446" s="256"/>
      <c r="N446" s="331">
        <f t="shared" si="132"/>
        <v>0</v>
      </c>
      <c r="O446" s="320">
        <f t="shared" si="132"/>
        <v>0</v>
      </c>
      <c r="U446" s="16"/>
      <c r="V446" s="16"/>
      <c r="W446" s="16"/>
      <c r="X446" s="16"/>
      <c r="Y446" s="236">
        <f t="shared" si="143"/>
        <v>0</v>
      </c>
      <c r="Z446" s="16"/>
      <c r="AA446" s="16"/>
      <c r="AB446" s="16"/>
      <c r="AC446" s="16"/>
      <c r="AD446" s="16"/>
      <c r="AE446" s="16"/>
      <c r="AF446" s="16"/>
      <c r="AG446" s="16"/>
      <c r="AH446" s="16"/>
      <c r="AI446" s="16"/>
      <c r="AJ446" s="16"/>
      <c r="AK446" s="16"/>
      <c r="AL446" s="16"/>
      <c r="AM446" s="16"/>
      <c r="AN446" s="16"/>
      <c r="AO446" s="16"/>
      <c r="AP446" s="16"/>
      <c r="AQ446" s="16"/>
    </row>
    <row r="447" spans="1:43" s="4" customFormat="1" ht="32.25" hidden="1" customHeight="1">
      <c r="A447" s="278">
        <f t="shared" si="142"/>
        <v>400</v>
      </c>
      <c r="B447" s="246">
        <v>622600</v>
      </c>
      <c r="C447" s="279" t="s">
        <v>1378</v>
      </c>
      <c r="D447" s="257"/>
      <c r="E447" s="256"/>
      <c r="F447" s="257"/>
      <c r="G447" s="256"/>
      <c r="H447" s="268"/>
      <c r="I447" s="269"/>
      <c r="J447" s="257"/>
      <c r="K447" s="256"/>
      <c r="L447" s="257"/>
      <c r="M447" s="256"/>
      <c r="N447" s="331">
        <f t="shared" si="132"/>
        <v>0</v>
      </c>
      <c r="O447" s="320">
        <f t="shared" si="132"/>
        <v>0</v>
      </c>
      <c r="U447" s="16"/>
      <c r="V447" s="16"/>
      <c r="W447" s="16"/>
      <c r="X447" s="16"/>
      <c r="Y447" s="236">
        <f t="shared" si="143"/>
        <v>0</v>
      </c>
      <c r="Z447" s="16"/>
      <c r="AA447" s="16"/>
      <c r="AB447" s="16"/>
      <c r="AC447" s="16"/>
      <c r="AD447" s="16"/>
      <c r="AE447" s="16"/>
      <c r="AF447" s="16"/>
      <c r="AG447" s="16"/>
      <c r="AH447" s="16"/>
      <c r="AI447" s="16"/>
      <c r="AJ447" s="16"/>
      <c r="AK447" s="16"/>
      <c r="AL447" s="16"/>
      <c r="AM447" s="16"/>
      <c r="AN447" s="16"/>
      <c r="AO447" s="16"/>
      <c r="AP447" s="16"/>
      <c r="AQ447" s="16"/>
    </row>
    <row r="448" spans="1:43" s="4" customFormat="1" ht="32.25" hidden="1" customHeight="1">
      <c r="A448" s="278">
        <f t="shared" si="142"/>
        <v>401</v>
      </c>
      <c r="B448" s="246">
        <v>622700</v>
      </c>
      <c r="C448" s="279" t="s">
        <v>1379</v>
      </c>
      <c r="D448" s="257"/>
      <c r="E448" s="256"/>
      <c r="F448" s="257"/>
      <c r="G448" s="256"/>
      <c r="H448" s="268"/>
      <c r="I448" s="269"/>
      <c r="J448" s="257"/>
      <c r="K448" s="256"/>
      <c r="L448" s="257"/>
      <c r="M448" s="256"/>
      <c r="N448" s="331">
        <f t="shared" si="132"/>
        <v>0</v>
      </c>
      <c r="O448" s="320">
        <f t="shared" si="132"/>
        <v>0</v>
      </c>
      <c r="U448" s="16"/>
      <c r="V448" s="16"/>
      <c r="W448" s="16"/>
      <c r="X448" s="16"/>
      <c r="Y448" s="236">
        <f t="shared" si="143"/>
        <v>0</v>
      </c>
      <c r="Z448" s="16"/>
      <c r="AA448" s="16"/>
      <c r="AB448" s="16"/>
      <c r="AC448" s="16"/>
      <c r="AD448" s="16"/>
      <c r="AE448" s="16"/>
      <c r="AF448" s="16"/>
      <c r="AG448" s="16"/>
      <c r="AH448" s="16"/>
      <c r="AI448" s="16"/>
      <c r="AJ448" s="16"/>
      <c r="AK448" s="16"/>
      <c r="AL448" s="16"/>
      <c r="AM448" s="16"/>
      <c r="AN448" s="16"/>
      <c r="AO448" s="16"/>
      <c r="AP448" s="16"/>
      <c r="AQ448" s="16"/>
    </row>
    <row r="449" spans="1:89" s="4" customFormat="1" ht="32.25" hidden="1" customHeight="1">
      <c r="A449" s="278">
        <f t="shared" si="142"/>
        <v>402</v>
      </c>
      <c r="B449" s="246">
        <v>622800</v>
      </c>
      <c r="C449" s="279" t="s">
        <v>1380</v>
      </c>
      <c r="D449" s="257"/>
      <c r="E449" s="256"/>
      <c r="F449" s="257"/>
      <c r="G449" s="256"/>
      <c r="H449" s="268"/>
      <c r="I449" s="269"/>
      <c r="J449" s="257"/>
      <c r="K449" s="256"/>
      <c r="L449" s="257"/>
      <c r="M449" s="256"/>
      <c r="N449" s="331">
        <f t="shared" si="132"/>
        <v>0</v>
      </c>
      <c r="O449" s="320">
        <f t="shared" si="132"/>
        <v>0</v>
      </c>
      <c r="U449" s="16"/>
      <c r="V449" s="16"/>
      <c r="W449" s="16"/>
      <c r="X449" s="16"/>
      <c r="Y449" s="236">
        <f t="shared" si="143"/>
        <v>0</v>
      </c>
      <c r="Z449" s="16"/>
      <c r="AA449" s="16"/>
      <c r="AB449" s="16"/>
      <c r="AC449" s="16"/>
      <c r="AD449" s="16"/>
      <c r="AE449" s="16"/>
      <c r="AF449" s="16"/>
      <c r="AG449" s="16"/>
      <c r="AH449" s="16"/>
      <c r="AI449" s="16"/>
      <c r="AJ449" s="16"/>
      <c r="AK449" s="16"/>
      <c r="AL449" s="16"/>
      <c r="AM449" s="16"/>
      <c r="AN449" s="16"/>
      <c r="AO449" s="16"/>
      <c r="AP449" s="16"/>
      <c r="AQ449" s="16"/>
    </row>
    <row r="450" spans="1:89" s="4" customFormat="1" ht="63.75" hidden="1">
      <c r="A450" s="276">
        <f t="shared" si="142"/>
        <v>403</v>
      </c>
      <c r="B450" s="245">
        <v>623000</v>
      </c>
      <c r="C450" s="277" t="s">
        <v>1584</v>
      </c>
      <c r="D450" s="254">
        <f>D451</f>
        <v>0</v>
      </c>
      <c r="E450" s="253">
        <f t="shared" ref="E450:M450" si="145">E451</f>
        <v>0</v>
      </c>
      <c r="F450" s="254">
        <f t="shared" si="145"/>
        <v>0</v>
      </c>
      <c r="G450" s="253">
        <f t="shared" si="145"/>
        <v>0</v>
      </c>
      <c r="H450" s="252">
        <f t="shared" si="145"/>
        <v>0</v>
      </c>
      <c r="I450" s="253">
        <f t="shared" si="145"/>
        <v>0</v>
      </c>
      <c r="J450" s="254">
        <f t="shared" si="145"/>
        <v>0</v>
      </c>
      <c r="K450" s="253">
        <f t="shared" si="145"/>
        <v>0</v>
      </c>
      <c r="L450" s="254">
        <f t="shared" si="145"/>
        <v>0</v>
      </c>
      <c r="M450" s="253">
        <f t="shared" si="145"/>
        <v>0</v>
      </c>
      <c r="N450" s="254">
        <f t="shared" si="132"/>
        <v>0</v>
      </c>
      <c r="O450" s="253">
        <f t="shared" si="132"/>
        <v>0</v>
      </c>
      <c r="U450" s="16"/>
      <c r="V450" s="16"/>
      <c r="W450" s="16"/>
      <c r="X450" s="16"/>
      <c r="Y450" s="236">
        <f t="shared" si="143"/>
        <v>0</v>
      </c>
      <c r="Z450" s="16"/>
      <c r="AA450" s="16"/>
      <c r="AB450" s="16"/>
      <c r="AC450" s="16"/>
      <c r="AD450" s="16"/>
      <c r="AE450" s="16"/>
      <c r="AF450" s="16"/>
      <c r="AG450" s="16"/>
      <c r="AH450" s="16"/>
      <c r="AI450" s="16"/>
      <c r="AJ450" s="16"/>
      <c r="AK450" s="16"/>
      <c r="AL450" s="16"/>
      <c r="AM450" s="16"/>
      <c r="AN450" s="16"/>
      <c r="AO450" s="16"/>
      <c r="AP450" s="16"/>
      <c r="AQ450" s="16"/>
    </row>
    <row r="451" spans="1:89" s="4" customFormat="1" ht="51.75" hidden="1" thickBot="1">
      <c r="A451" s="286">
        <f t="shared" si="142"/>
        <v>404</v>
      </c>
      <c r="B451" s="250">
        <v>623100</v>
      </c>
      <c r="C451" s="287" t="s">
        <v>557</v>
      </c>
      <c r="D451" s="257"/>
      <c r="E451" s="256"/>
      <c r="F451" s="257"/>
      <c r="G451" s="256"/>
      <c r="H451" s="268"/>
      <c r="I451" s="269"/>
      <c r="J451" s="257"/>
      <c r="K451" s="256"/>
      <c r="L451" s="257"/>
      <c r="M451" s="256"/>
      <c r="N451" s="337">
        <f t="shared" si="132"/>
        <v>0</v>
      </c>
      <c r="O451" s="323">
        <f t="shared" si="132"/>
        <v>0</v>
      </c>
      <c r="U451" s="16"/>
      <c r="V451" s="16"/>
      <c r="W451" s="16"/>
      <c r="X451" s="16"/>
      <c r="Y451" s="236">
        <f t="shared" si="143"/>
        <v>0</v>
      </c>
      <c r="Z451" s="16"/>
      <c r="AA451" s="16"/>
      <c r="AB451" s="16"/>
      <c r="AC451" s="16"/>
      <c r="AD451" s="16"/>
      <c r="AE451" s="16"/>
      <c r="AF451" s="16"/>
      <c r="AG451" s="16"/>
      <c r="AH451" s="16"/>
      <c r="AI451" s="16"/>
      <c r="AJ451" s="16"/>
      <c r="AK451" s="16"/>
      <c r="AL451" s="16"/>
      <c r="AM451" s="16"/>
      <c r="AN451" s="16"/>
      <c r="AO451" s="16"/>
      <c r="AP451" s="16"/>
      <c r="AQ451" s="16"/>
    </row>
    <row r="452" spans="1:89" s="4" customFormat="1" ht="32.25" customHeight="1" thickTop="1" thickBot="1">
      <c r="A452" s="403">
        <f t="shared" si="142"/>
        <v>405</v>
      </c>
      <c r="B452" s="305"/>
      <c r="C452" s="303" t="s">
        <v>1585</v>
      </c>
      <c r="D452" s="304">
        <f t="shared" ref="D452:O452" si="146">D404+D358+D194</f>
        <v>30491</v>
      </c>
      <c r="E452" s="314">
        <f t="shared" si="146"/>
        <v>84739</v>
      </c>
      <c r="F452" s="304">
        <f t="shared" si="146"/>
        <v>26075</v>
      </c>
      <c r="G452" s="314">
        <f t="shared" si="146"/>
        <v>81921</v>
      </c>
      <c r="H452" s="304">
        <f t="shared" si="146"/>
        <v>23560</v>
      </c>
      <c r="I452" s="314">
        <f t="shared" si="146"/>
        <v>98882</v>
      </c>
      <c r="J452" s="304">
        <f t="shared" si="146"/>
        <v>25000</v>
      </c>
      <c r="K452" s="314">
        <f t="shared" si="146"/>
        <v>96729</v>
      </c>
      <c r="L452" s="304">
        <f t="shared" si="146"/>
        <v>25000</v>
      </c>
      <c r="M452" s="314">
        <f t="shared" si="146"/>
        <v>96729</v>
      </c>
      <c r="N452" s="304">
        <f t="shared" si="146"/>
        <v>73560</v>
      </c>
      <c r="O452" s="314">
        <f t="shared" si="146"/>
        <v>292340</v>
      </c>
      <c r="U452" s="16"/>
      <c r="V452" s="16"/>
      <c r="W452" s="16"/>
      <c r="X452" s="16"/>
      <c r="Y452" s="236">
        <v>1</v>
      </c>
      <c r="Z452" s="16"/>
      <c r="AA452" s="16"/>
      <c r="AB452" s="16"/>
      <c r="AC452" s="16"/>
      <c r="AD452" s="16"/>
      <c r="AE452" s="16"/>
      <c r="AF452" s="16"/>
      <c r="AG452" s="16"/>
      <c r="AH452" s="16"/>
      <c r="AI452" s="16"/>
      <c r="AJ452" s="16"/>
      <c r="AK452" s="16"/>
      <c r="AL452" s="16"/>
      <c r="AM452" s="16"/>
      <c r="AN452" s="16"/>
      <c r="AO452" s="16"/>
      <c r="AP452" s="16"/>
      <c r="AQ452" s="16"/>
    </row>
    <row r="453" spans="1:89" s="4" customFormat="1" ht="51.75" customHeight="1" thickTop="1" thickBot="1">
      <c r="A453" s="353"/>
      <c r="B453" s="353"/>
      <c r="C453" s="379" t="s">
        <v>1082</v>
      </c>
      <c r="D453" s="370">
        <f>D193-D452</f>
        <v>0</v>
      </c>
      <c r="E453" s="371">
        <f t="shared" ref="E453:O453" si="147">E193-E452</f>
        <v>175</v>
      </c>
      <c r="F453" s="370">
        <f t="shared" si="147"/>
        <v>0</v>
      </c>
      <c r="G453" s="371">
        <f t="shared" si="147"/>
        <v>250</v>
      </c>
      <c r="H453" s="372">
        <f t="shared" si="147"/>
        <v>0</v>
      </c>
      <c r="I453" s="371">
        <f t="shared" si="147"/>
        <v>0</v>
      </c>
      <c r="J453" s="370">
        <f t="shared" si="147"/>
        <v>0</v>
      </c>
      <c r="K453" s="371">
        <f t="shared" si="147"/>
        <v>0</v>
      </c>
      <c r="L453" s="370">
        <f t="shared" si="147"/>
        <v>0</v>
      </c>
      <c r="M453" s="371">
        <f t="shared" si="147"/>
        <v>0</v>
      </c>
      <c r="N453" s="370">
        <f t="shared" si="147"/>
        <v>0</v>
      </c>
      <c r="O453" s="371">
        <f t="shared" si="147"/>
        <v>0</v>
      </c>
      <c r="U453" s="16"/>
      <c r="V453" s="16"/>
      <c r="W453" s="16"/>
      <c r="X453" s="16"/>
      <c r="Y453" s="236">
        <v>1</v>
      </c>
      <c r="Z453" s="16"/>
      <c r="AA453" s="16"/>
      <c r="AB453" s="16"/>
      <c r="AC453" s="16"/>
      <c r="AD453" s="16"/>
      <c r="AE453" s="16"/>
      <c r="AF453" s="16"/>
      <c r="AG453" s="16"/>
      <c r="AH453" s="16"/>
      <c r="AI453" s="16"/>
      <c r="AJ453" s="16"/>
      <c r="AK453" s="16"/>
      <c r="AL453" s="16"/>
      <c r="AM453" s="16"/>
      <c r="AN453" s="16"/>
      <c r="AO453" s="16"/>
      <c r="AP453" s="16"/>
      <c r="AQ453" s="16"/>
    </row>
    <row r="454" spans="1:89" s="17" customFormat="1" ht="94.5" customHeight="1">
      <c r="A454" s="241"/>
      <c r="B454" s="241"/>
      <c r="C454" s="241"/>
      <c r="D454" s="241"/>
      <c r="E454" s="241"/>
      <c r="F454" s="241"/>
      <c r="G454" s="241"/>
      <c r="H454" s="241"/>
      <c r="I454" s="241"/>
      <c r="J454" s="241"/>
      <c r="K454" s="241"/>
      <c r="L454" s="241"/>
      <c r="M454" s="241"/>
      <c r="N454" s="241"/>
      <c r="O454" s="241"/>
      <c r="P454" s="42"/>
      <c r="Q454" s="42"/>
      <c r="R454" s="42"/>
      <c r="S454" s="42"/>
      <c r="T454" s="42"/>
      <c r="U454" s="355"/>
      <c r="V454" s="110"/>
      <c r="W454" s="110"/>
      <c r="X454" s="110"/>
      <c r="Y454" s="236">
        <v>1</v>
      </c>
      <c r="Z454" s="102"/>
      <c r="AA454" s="102"/>
      <c r="AB454" s="102"/>
      <c r="AC454" s="111"/>
      <c r="AD454" s="111"/>
      <c r="AE454" s="51"/>
      <c r="AF454" s="111"/>
      <c r="AG454" s="102"/>
      <c r="AH454" s="102"/>
      <c r="AI454" s="102"/>
      <c r="AJ454" s="102"/>
      <c r="AK454" s="102"/>
      <c r="AL454" s="102"/>
      <c r="AM454" s="102"/>
      <c r="AN454" s="102"/>
      <c r="AO454" s="93"/>
      <c r="AP454" s="90"/>
      <c r="AQ454" s="41"/>
      <c r="AR454" s="41"/>
      <c r="AS454" s="37"/>
      <c r="AT454" s="37"/>
      <c r="AU454" s="37"/>
      <c r="AV454" s="37"/>
      <c r="AW454" s="37"/>
      <c r="AX454" s="37"/>
      <c r="AY454" s="37"/>
      <c r="AZ454" s="37"/>
      <c r="BA454" s="37"/>
      <c r="BB454" s="37"/>
      <c r="BC454" s="37"/>
      <c r="BD454" s="37"/>
    </row>
    <row r="455" spans="1:89" s="17" customFormat="1" ht="35.1" customHeight="1">
      <c r="A455" s="35" t="s">
        <v>736</v>
      </c>
      <c r="B455" s="423" t="s">
        <v>567</v>
      </c>
      <c r="C455" s="423"/>
      <c r="D455" s="475" t="s">
        <v>1644</v>
      </c>
      <c r="E455" s="475"/>
      <c r="F455" s="475" t="s">
        <v>1645</v>
      </c>
      <c r="G455" s="475"/>
      <c r="H455" s="475" t="s">
        <v>890</v>
      </c>
      <c r="I455" s="475"/>
      <c r="J455" s="475" t="s">
        <v>1604</v>
      </c>
      <c r="K455" s="475"/>
      <c r="L455" s="475" t="s">
        <v>1647</v>
      </c>
      <c r="M455" s="475"/>
      <c r="N455" s="475" t="s">
        <v>1648</v>
      </c>
      <c r="O455" s="475"/>
      <c r="P455" s="30"/>
      <c r="Q455" s="30"/>
      <c r="R455" s="30"/>
      <c r="S455" s="30"/>
      <c r="T455" s="30"/>
      <c r="U455" s="102"/>
      <c r="V455" s="102"/>
      <c r="W455" s="102"/>
      <c r="X455" s="102"/>
      <c r="Y455" s="236">
        <v>1</v>
      </c>
      <c r="Z455" s="102"/>
      <c r="AA455" s="102"/>
      <c r="AB455" s="102"/>
      <c r="AC455" s="102"/>
      <c r="AD455" s="113"/>
      <c r="AE455" s="102"/>
      <c r="AF455" s="102"/>
      <c r="AG455" s="102"/>
      <c r="AH455" s="102"/>
      <c r="AI455" s="102"/>
      <c r="AJ455" s="102"/>
      <c r="AK455" s="102"/>
      <c r="AL455" s="102"/>
      <c r="AM455" s="102"/>
      <c r="AN455" s="94"/>
      <c r="AO455" s="95"/>
      <c r="AP455" s="41"/>
      <c r="AQ455" s="41"/>
      <c r="AR455" s="41"/>
      <c r="AS455" s="41"/>
      <c r="AT455" s="41"/>
      <c r="AU455" s="26"/>
      <c r="AV455" s="27"/>
      <c r="AW455" s="26"/>
      <c r="AX455" s="41"/>
      <c r="AY455" s="41"/>
      <c r="AZ455" s="41"/>
      <c r="BA455" s="41"/>
      <c r="BB455" s="41"/>
      <c r="BC455" s="102"/>
      <c r="BD455" s="102"/>
    </row>
    <row r="456" spans="1:89" s="17" customFormat="1" ht="20.25" customHeight="1">
      <c r="A456" s="295">
        <v>1</v>
      </c>
      <c r="B456" s="483">
        <v>2</v>
      </c>
      <c r="C456" s="483"/>
      <c r="D456" s="483">
        <v>3</v>
      </c>
      <c r="E456" s="483"/>
      <c r="F456" s="483">
        <v>4</v>
      </c>
      <c r="G456" s="483"/>
      <c r="H456" s="483">
        <v>5</v>
      </c>
      <c r="I456" s="483"/>
      <c r="J456" s="483">
        <v>6</v>
      </c>
      <c r="K456" s="483"/>
      <c r="L456" s="483">
        <v>7</v>
      </c>
      <c r="M456" s="483"/>
      <c r="N456" s="508" t="s">
        <v>1477</v>
      </c>
      <c r="O456" s="508"/>
      <c r="P456" s="30"/>
      <c r="Q456" s="30"/>
      <c r="R456" s="30"/>
      <c r="S456" s="30"/>
      <c r="T456" s="30"/>
      <c r="U456" s="102"/>
      <c r="V456" s="102"/>
      <c r="W456" s="102"/>
      <c r="X456" s="102"/>
      <c r="Y456" s="236">
        <v>1</v>
      </c>
      <c r="Z456" s="102"/>
      <c r="AA456" s="102"/>
      <c r="AB456" s="102"/>
      <c r="AC456" s="102"/>
      <c r="AD456" s="113"/>
      <c r="AE456" s="102"/>
      <c r="AF456" s="102"/>
      <c r="AG456" s="102"/>
      <c r="AH456" s="102"/>
      <c r="AI456" s="102"/>
      <c r="AJ456" s="102"/>
      <c r="AK456" s="102"/>
      <c r="AL456" s="102"/>
      <c r="AM456" s="102"/>
      <c r="AN456" s="94"/>
      <c r="AO456" s="95"/>
      <c r="AP456" s="41"/>
      <c r="AQ456" s="41"/>
      <c r="AR456" s="41"/>
      <c r="AS456" s="41"/>
      <c r="AT456" s="41"/>
      <c r="AU456" s="26"/>
      <c r="AV456" s="27"/>
      <c r="AW456" s="26"/>
      <c r="AX456" s="41"/>
      <c r="AY456" s="41"/>
      <c r="AZ456" s="41"/>
      <c r="BA456" s="41"/>
      <c r="BB456" s="41"/>
      <c r="BC456" s="102"/>
      <c r="BD456" s="102"/>
    </row>
    <row r="457" spans="1:89" s="17" customFormat="1" ht="28.5" customHeight="1">
      <c r="A457" s="395" t="s">
        <v>754</v>
      </c>
      <c r="B457" s="505" t="s">
        <v>1283</v>
      </c>
      <c r="C457" s="505"/>
      <c r="D457" s="477">
        <f>D452</f>
        <v>30491</v>
      </c>
      <c r="E457" s="477"/>
      <c r="F457" s="477">
        <f>F452</f>
        <v>26075</v>
      </c>
      <c r="G457" s="477"/>
      <c r="H457" s="506">
        <f>H452</f>
        <v>23560</v>
      </c>
      <c r="I457" s="506"/>
      <c r="J457" s="477">
        <f>J452</f>
        <v>25000</v>
      </c>
      <c r="K457" s="477"/>
      <c r="L457" s="507">
        <f>L452</f>
        <v>25000</v>
      </c>
      <c r="M457" s="507"/>
      <c r="N457" s="509">
        <f>SUM(H457,J457,L457)</f>
        <v>73560</v>
      </c>
      <c r="O457" s="509"/>
      <c r="U457" s="102"/>
      <c r="V457" s="102"/>
      <c r="W457" s="102"/>
      <c r="X457" s="102"/>
      <c r="Y457" s="236">
        <f t="shared" si="143"/>
        <v>203686</v>
      </c>
      <c r="Z457" s="102"/>
      <c r="AA457" s="102"/>
      <c r="AB457" s="102"/>
      <c r="AC457" s="102"/>
      <c r="AD457" s="113"/>
      <c r="AE457" s="102"/>
      <c r="AF457" s="102"/>
      <c r="AG457" s="102"/>
      <c r="AH457" s="102"/>
      <c r="AI457" s="102"/>
      <c r="AJ457" s="102"/>
      <c r="AK457" s="102"/>
      <c r="AL457" s="102"/>
      <c r="AM457" s="102"/>
      <c r="AN457" s="94"/>
      <c r="AO457" s="95"/>
      <c r="AP457" s="41"/>
      <c r="AQ457" s="41"/>
      <c r="AR457" s="41"/>
      <c r="AS457" s="41"/>
      <c r="AT457" s="41"/>
      <c r="AU457" s="26"/>
      <c r="AV457" s="28"/>
      <c r="AW457" s="26"/>
      <c r="AX457" s="41"/>
      <c r="AY457" s="41"/>
      <c r="AZ457" s="41"/>
      <c r="BA457" s="41"/>
      <c r="BB457" s="41"/>
      <c r="BC457" s="102"/>
      <c r="BD457" s="102"/>
    </row>
    <row r="458" spans="1:89" s="17" customFormat="1" ht="28.5" hidden="1" customHeight="1">
      <c r="A458" s="396" t="s">
        <v>1271</v>
      </c>
      <c r="B458" s="451" t="s">
        <v>1284</v>
      </c>
      <c r="C458" s="451"/>
      <c r="D458" s="511"/>
      <c r="E458" s="511"/>
      <c r="F458" s="511"/>
      <c r="G458" s="511"/>
      <c r="H458" s="510"/>
      <c r="I458" s="510"/>
      <c r="J458" s="511"/>
      <c r="K458" s="511"/>
      <c r="L458" s="551"/>
      <c r="M458" s="551"/>
      <c r="N458" s="486">
        <f t="shared" ref="N458:N473" si="148">SUM(H458,J458,L458)</f>
        <v>0</v>
      </c>
      <c r="O458" s="486"/>
      <c r="U458" s="102"/>
      <c r="V458" s="102"/>
      <c r="W458" s="102"/>
      <c r="X458" s="102"/>
      <c r="Y458" s="236">
        <f t="shared" si="143"/>
        <v>0</v>
      </c>
      <c r="Z458" s="102"/>
      <c r="AA458" s="102"/>
      <c r="AB458" s="102"/>
      <c r="AC458" s="102"/>
      <c r="AD458" s="113"/>
      <c r="AE458" s="102"/>
      <c r="AF458" s="102"/>
      <c r="AG458" s="102"/>
      <c r="AH458" s="102"/>
      <c r="AI458" s="102"/>
      <c r="AJ458" s="102"/>
      <c r="AK458" s="102"/>
      <c r="AL458" s="102"/>
      <c r="AM458" s="102"/>
      <c r="AN458" s="93"/>
      <c r="AO458" s="90"/>
      <c r="AP458" s="41"/>
      <c r="AQ458" s="41"/>
      <c r="AR458" s="41"/>
      <c r="AS458" s="41"/>
      <c r="AT458" s="41"/>
      <c r="AU458" s="26"/>
      <c r="AV458" s="29"/>
      <c r="AW458" s="26"/>
      <c r="AX458" s="41"/>
      <c r="AY458" s="41"/>
      <c r="AZ458" s="41"/>
      <c r="BA458" s="41"/>
      <c r="BB458" s="41"/>
      <c r="BC458" s="102"/>
      <c r="BD458" s="102"/>
    </row>
    <row r="459" spans="1:89" s="17" customFormat="1" ht="28.5" hidden="1" customHeight="1">
      <c r="A459" s="396" t="s">
        <v>1267</v>
      </c>
      <c r="B459" s="451" t="s">
        <v>1285</v>
      </c>
      <c r="C459" s="451"/>
      <c r="D459" s="511"/>
      <c r="E459" s="511"/>
      <c r="F459" s="511"/>
      <c r="G459" s="511"/>
      <c r="H459" s="510"/>
      <c r="I459" s="510"/>
      <c r="J459" s="511"/>
      <c r="K459" s="511"/>
      <c r="L459" s="551"/>
      <c r="M459" s="551"/>
      <c r="N459" s="486">
        <f t="shared" si="148"/>
        <v>0</v>
      </c>
      <c r="O459" s="486"/>
      <c r="U459" s="102"/>
      <c r="V459" s="102"/>
      <c r="W459" s="102"/>
      <c r="X459" s="102"/>
      <c r="Y459" s="236">
        <f t="shared" si="143"/>
        <v>0</v>
      </c>
      <c r="Z459" s="102"/>
      <c r="AA459" s="102"/>
      <c r="AB459" s="102"/>
      <c r="AC459" s="102"/>
      <c r="AD459" s="113"/>
      <c r="AE459" s="102"/>
      <c r="AF459" s="102"/>
      <c r="AG459" s="102"/>
      <c r="AH459" s="102"/>
      <c r="AI459" s="102"/>
      <c r="AJ459" s="102"/>
      <c r="AK459" s="102"/>
      <c r="AL459" s="102"/>
      <c r="AM459" s="102"/>
      <c r="AN459" s="94"/>
      <c r="AO459" s="95"/>
      <c r="AP459" s="41"/>
      <c r="AQ459" s="41"/>
      <c r="AR459" s="41"/>
      <c r="AS459" s="41"/>
      <c r="AT459" s="41"/>
      <c r="AU459" s="41"/>
      <c r="AV459" s="41"/>
      <c r="AW459" s="41"/>
      <c r="AX459" s="41"/>
      <c r="AY459" s="41"/>
      <c r="AZ459" s="41"/>
      <c r="BA459" s="41"/>
      <c r="BB459" s="41"/>
      <c r="BC459" s="102"/>
      <c r="BD459" s="102"/>
    </row>
    <row r="460" spans="1:89" s="17" customFormat="1" ht="28.5" customHeight="1">
      <c r="A460" s="396" t="s">
        <v>1272</v>
      </c>
      <c r="B460" s="451" t="s">
        <v>1286</v>
      </c>
      <c r="C460" s="451"/>
      <c r="D460" s="511">
        <v>296</v>
      </c>
      <c r="E460" s="511"/>
      <c r="F460" s="511">
        <v>249</v>
      </c>
      <c r="G460" s="511"/>
      <c r="H460" s="510">
        <v>384</v>
      </c>
      <c r="I460" s="510"/>
      <c r="J460" s="510">
        <v>2</v>
      </c>
      <c r="K460" s="510"/>
      <c r="L460" s="510">
        <v>2</v>
      </c>
      <c r="M460" s="510"/>
      <c r="N460" s="486">
        <f t="shared" si="148"/>
        <v>388</v>
      </c>
      <c r="O460" s="486"/>
      <c r="U460" s="102"/>
      <c r="V460" s="112"/>
      <c r="W460" s="102"/>
      <c r="X460" s="102"/>
      <c r="Y460" s="236">
        <f t="shared" si="143"/>
        <v>1321</v>
      </c>
      <c r="Z460" s="102"/>
      <c r="AA460" s="102"/>
      <c r="AB460" s="102"/>
      <c r="AC460" s="102"/>
      <c r="AD460" s="113"/>
      <c r="AE460" s="102"/>
      <c r="AF460" s="102"/>
      <c r="AG460" s="102"/>
      <c r="AH460" s="102"/>
      <c r="AI460" s="102"/>
      <c r="AJ460" s="102"/>
      <c r="AK460" s="102"/>
      <c r="AL460" s="102"/>
      <c r="AM460" s="102"/>
      <c r="AN460" s="94"/>
      <c r="AO460" s="95"/>
      <c r="AP460" s="41"/>
      <c r="AQ460" s="41"/>
      <c r="AR460" s="41"/>
      <c r="AS460" s="41"/>
      <c r="AT460" s="41"/>
      <c r="AU460" s="41"/>
      <c r="AV460" s="41"/>
      <c r="AW460" s="41"/>
      <c r="AX460" s="41"/>
      <c r="AY460" s="41"/>
      <c r="AZ460" s="41"/>
      <c r="BA460" s="41"/>
      <c r="BB460" s="41"/>
      <c r="BC460" s="102"/>
      <c r="BD460" s="102"/>
    </row>
    <row r="461" spans="1:89" s="17" customFormat="1" ht="28.5" hidden="1" customHeight="1">
      <c r="A461" s="396" t="s">
        <v>1268</v>
      </c>
      <c r="B461" s="451" t="s">
        <v>1287</v>
      </c>
      <c r="C461" s="451"/>
      <c r="D461" s="511"/>
      <c r="E461" s="511"/>
      <c r="F461" s="511"/>
      <c r="G461" s="511"/>
      <c r="H461" s="510"/>
      <c r="I461" s="510"/>
      <c r="J461" s="510"/>
      <c r="K461" s="510"/>
      <c r="L461" s="510"/>
      <c r="M461" s="510"/>
      <c r="N461" s="486">
        <f t="shared" si="148"/>
        <v>0</v>
      </c>
      <c r="O461" s="486"/>
      <c r="U461" s="102"/>
      <c r="V461" s="112"/>
      <c r="W461" s="41"/>
      <c r="X461" s="41"/>
      <c r="Y461" s="236">
        <f t="shared" si="143"/>
        <v>0</v>
      </c>
      <c r="Z461" s="41"/>
      <c r="AA461" s="41"/>
      <c r="AB461" s="41"/>
      <c r="AC461" s="41"/>
      <c r="AD461" s="114"/>
      <c r="AE461" s="41"/>
      <c r="AF461" s="41"/>
      <c r="AG461" s="41"/>
      <c r="AH461" s="41"/>
      <c r="AI461" s="41"/>
      <c r="AJ461" s="41"/>
      <c r="AK461" s="41"/>
      <c r="AL461" s="41"/>
      <c r="AM461" s="41"/>
      <c r="AN461" s="94"/>
      <c r="AO461" s="95"/>
      <c r="AP461" s="41"/>
      <c r="AQ461" s="41"/>
      <c r="AR461" s="41"/>
      <c r="AS461" s="41"/>
      <c r="AT461" s="41"/>
      <c r="AU461" s="41"/>
      <c r="AV461" s="41"/>
      <c r="AW461" s="41"/>
      <c r="AX461" s="41"/>
      <c r="AY461" s="41"/>
      <c r="AZ461" s="41"/>
      <c r="BA461" s="41"/>
      <c r="BB461" s="41"/>
      <c r="BC461" s="41"/>
      <c r="BD461" s="41"/>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c r="A462" s="396" t="s">
        <v>1273</v>
      </c>
      <c r="B462" s="451" t="s">
        <v>1288</v>
      </c>
      <c r="C462" s="451"/>
      <c r="D462" s="511"/>
      <c r="E462" s="511"/>
      <c r="F462" s="511"/>
      <c r="G462" s="511"/>
      <c r="H462" s="510"/>
      <c r="I462" s="510"/>
      <c r="J462" s="510"/>
      <c r="K462" s="510"/>
      <c r="L462" s="510"/>
      <c r="M462" s="510"/>
      <c r="N462" s="486">
        <f t="shared" si="148"/>
        <v>0</v>
      </c>
      <c r="O462" s="486"/>
      <c r="P462" s="3"/>
      <c r="Q462" s="3"/>
      <c r="R462" s="3"/>
      <c r="S462" s="3"/>
      <c r="T462" s="3"/>
      <c r="U462" s="112"/>
      <c r="V462" s="112"/>
      <c r="W462" s="41"/>
      <c r="X462" s="41"/>
      <c r="Y462" s="236">
        <f t="shared" si="143"/>
        <v>0</v>
      </c>
      <c r="Z462" s="41"/>
      <c r="AA462" s="41"/>
      <c r="AB462" s="41"/>
      <c r="AC462" s="41"/>
      <c r="AD462" s="114"/>
      <c r="AE462" s="41"/>
      <c r="AF462" s="41"/>
      <c r="AG462" s="41"/>
      <c r="AH462" s="41"/>
      <c r="AI462" s="41"/>
      <c r="AJ462" s="41"/>
      <c r="AK462" s="41"/>
      <c r="AL462" s="41"/>
      <c r="AM462" s="41"/>
      <c r="AN462" s="94"/>
      <c r="AO462" s="95"/>
      <c r="AP462" s="41"/>
      <c r="AQ462" s="41"/>
      <c r="AR462" s="41"/>
      <c r="AS462" s="41"/>
      <c r="AT462" s="41"/>
      <c r="AU462" s="41"/>
      <c r="AV462" s="41"/>
      <c r="AW462" s="41"/>
      <c r="AX462" s="41"/>
      <c r="AY462" s="41"/>
      <c r="AZ462" s="41"/>
      <c r="BA462" s="41"/>
      <c r="BB462" s="41"/>
      <c r="BC462" s="41"/>
      <c r="BD462" s="41"/>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c r="A463" s="396" t="s">
        <v>1269</v>
      </c>
      <c r="B463" s="451" t="s">
        <v>603</v>
      </c>
      <c r="C463" s="451"/>
      <c r="D463" s="511">
        <v>78961</v>
      </c>
      <c r="E463" s="511"/>
      <c r="F463" s="511">
        <v>80152</v>
      </c>
      <c r="G463" s="511"/>
      <c r="H463" s="510">
        <v>93494</v>
      </c>
      <c r="I463" s="510"/>
      <c r="J463" s="510">
        <v>91981</v>
      </c>
      <c r="K463" s="510"/>
      <c r="L463" s="510">
        <v>91981</v>
      </c>
      <c r="M463" s="510"/>
      <c r="N463" s="486">
        <f t="shared" si="148"/>
        <v>277456</v>
      </c>
      <c r="O463" s="486"/>
      <c r="P463" s="3"/>
      <c r="Q463" s="3"/>
      <c r="R463" s="3"/>
      <c r="S463" s="3"/>
      <c r="T463" s="3"/>
      <c r="U463" s="112"/>
      <c r="V463" s="112"/>
      <c r="W463" s="41"/>
      <c r="X463" s="41"/>
      <c r="Y463" s="236">
        <f t="shared" si="143"/>
        <v>714025</v>
      </c>
      <c r="Z463" s="41"/>
      <c r="AA463" s="41"/>
      <c r="AB463" s="41"/>
      <c r="AC463" s="41"/>
      <c r="AD463" s="114"/>
      <c r="AE463" s="41"/>
      <c r="AF463" s="41"/>
      <c r="AG463" s="41"/>
      <c r="AH463" s="41"/>
      <c r="AI463" s="41"/>
      <c r="AJ463" s="41"/>
      <c r="AK463" s="41"/>
      <c r="AL463" s="41"/>
      <c r="AM463" s="41"/>
      <c r="AN463" s="94"/>
      <c r="AO463" s="95"/>
      <c r="AP463" s="41"/>
      <c r="AQ463" s="41"/>
      <c r="AR463" s="41"/>
      <c r="AS463" s="41"/>
      <c r="AT463" s="41"/>
      <c r="AU463" s="41"/>
      <c r="AV463" s="41"/>
      <c r="AW463" s="41"/>
      <c r="AX463" s="41"/>
      <c r="AY463" s="41"/>
      <c r="AZ463" s="41"/>
      <c r="BA463" s="41"/>
      <c r="BB463" s="41"/>
      <c r="BC463" s="41"/>
      <c r="BD463" s="41"/>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c r="A464" s="396" t="s">
        <v>1274</v>
      </c>
      <c r="B464" s="451" t="s">
        <v>602</v>
      </c>
      <c r="C464" s="451"/>
      <c r="D464" s="511">
        <v>59</v>
      </c>
      <c r="E464" s="511"/>
      <c r="F464" s="511">
        <v>629</v>
      </c>
      <c r="G464" s="511"/>
      <c r="H464" s="510">
        <v>16</v>
      </c>
      <c r="I464" s="510"/>
      <c r="J464" s="510">
        <v>3</v>
      </c>
      <c r="K464" s="510"/>
      <c r="L464" s="510">
        <v>3</v>
      </c>
      <c r="M464" s="510"/>
      <c r="N464" s="486">
        <f t="shared" si="148"/>
        <v>22</v>
      </c>
      <c r="O464" s="486"/>
      <c r="P464" s="3"/>
      <c r="Q464" s="3"/>
      <c r="R464" s="3"/>
      <c r="S464" s="3"/>
      <c r="T464" s="3"/>
      <c r="U464" s="112"/>
      <c r="V464" s="112"/>
      <c r="W464" s="41"/>
      <c r="X464" s="41"/>
      <c r="Y464" s="236">
        <f t="shared" si="143"/>
        <v>732</v>
      </c>
      <c r="Z464" s="41"/>
      <c r="AA464" s="41"/>
      <c r="AB464" s="41"/>
      <c r="AC464" s="41"/>
      <c r="AD464" s="114"/>
      <c r="AE464" s="41"/>
      <c r="AF464" s="41"/>
      <c r="AG464" s="41"/>
      <c r="AH464" s="41"/>
      <c r="AI464" s="41"/>
      <c r="AJ464" s="41"/>
      <c r="AK464" s="41"/>
      <c r="AL464" s="41"/>
      <c r="AM464" s="41"/>
      <c r="AN464" s="93"/>
      <c r="AO464" s="90"/>
      <c r="AP464" s="41"/>
      <c r="AQ464" s="41"/>
      <c r="AR464" s="41"/>
      <c r="AS464" s="41"/>
      <c r="AT464" s="41"/>
      <c r="AU464" s="41"/>
      <c r="AV464" s="41"/>
      <c r="AW464" s="41"/>
      <c r="AX464" s="41"/>
      <c r="AY464" s="41"/>
      <c r="AZ464" s="41"/>
      <c r="BA464" s="41"/>
      <c r="BB464" s="41"/>
      <c r="BC464" s="41"/>
      <c r="BD464" s="41"/>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c r="A465" s="396" t="s">
        <v>1275</v>
      </c>
      <c r="B465" s="451" t="s">
        <v>1291</v>
      </c>
      <c r="C465" s="451"/>
      <c r="D465" s="511"/>
      <c r="E465" s="511"/>
      <c r="F465" s="511"/>
      <c r="G465" s="511"/>
      <c r="H465" s="510">
        <v>6</v>
      </c>
      <c r="I465" s="510"/>
      <c r="J465" s="510">
        <v>6</v>
      </c>
      <c r="K465" s="510"/>
      <c r="L465" s="510">
        <v>6</v>
      </c>
      <c r="M465" s="510"/>
      <c r="N465" s="486">
        <f t="shared" si="148"/>
        <v>18</v>
      </c>
      <c r="O465" s="486"/>
      <c r="P465" s="3"/>
      <c r="Q465" s="3"/>
      <c r="R465" s="3"/>
      <c r="S465" s="3"/>
      <c r="T465" s="3"/>
      <c r="U465" s="112"/>
      <c r="V465" s="115"/>
      <c r="W465" s="115"/>
      <c r="X465" s="115"/>
      <c r="Y465" s="236">
        <f t="shared" si="143"/>
        <v>36</v>
      </c>
      <c r="Z465" s="115"/>
      <c r="AA465" s="115"/>
      <c r="AB465" s="115"/>
      <c r="AC465" s="115"/>
      <c r="AD465" s="115"/>
      <c r="AE465" s="115"/>
      <c r="AF465" s="115"/>
      <c r="AG465" s="115"/>
      <c r="AH465" s="115"/>
      <c r="AI465" s="41"/>
      <c r="AJ465" s="41"/>
      <c r="AK465" s="41"/>
      <c r="AL465" s="41"/>
      <c r="AM465" s="41"/>
      <c r="AN465" s="93"/>
      <c r="AO465" s="90"/>
      <c r="AP465" s="41"/>
      <c r="AQ465" s="41"/>
      <c r="AR465" s="41"/>
      <c r="AS465" s="41"/>
      <c r="AT465" s="41"/>
      <c r="AU465" s="41"/>
      <c r="AV465" s="41"/>
      <c r="AW465" s="41"/>
      <c r="AX465" s="41"/>
      <c r="AY465" s="41"/>
      <c r="AZ465" s="41"/>
      <c r="BA465" s="41"/>
      <c r="BB465" s="41"/>
      <c r="BC465" s="41"/>
      <c r="BD465" s="41"/>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c r="A466" s="396" t="s">
        <v>749</v>
      </c>
      <c r="B466" s="451" t="s">
        <v>1292</v>
      </c>
      <c r="C466" s="451"/>
      <c r="D466" s="511"/>
      <c r="E466" s="511"/>
      <c r="F466" s="511"/>
      <c r="G466" s="511"/>
      <c r="H466" s="510"/>
      <c r="I466" s="510"/>
      <c r="J466" s="510"/>
      <c r="K466" s="510"/>
      <c r="L466" s="510"/>
      <c r="M466" s="510"/>
      <c r="N466" s="486">
        <f t="shared" si="148"/>
        <v>0</v>
      </c>
      <c r="O466" s="486"/>
      <c r="P466" s="3"/>
      <c r="Q466" s="3"/>
      <c r="R466" s="3"/>
      <c r="S466" s="3"/>
      <c r="T466" s="3"/>
      <c r="U466" s="112"/>
      <c r="V466" s="115"/>
      <c r="W466" s="115"/>
      <c r="X466" s="115"/>
      <c r="Y466" s="236">
        <f t="shared" si="143"/>
        <v>0</v>
      </c>
      <c r="Z466" s="115"/>
      <c r="AA466" s="115"/>
      <c r="AB466" s="115"/>
      <c r="AC466" s="115"/>
      <c r="AD466" s="115"/>
      <c r="AE466" s="115"/>
      <c r="AF466" s="115"/>
      <c r="AG466" s="115"/>
      <c r="AH466" s="115"/>
      <c r="AI466" s="41"/>
      <c r="AJ466" s="41"/>
      <c r="AK466" s="41"/>
      <c r="AL466" s="41"/>
      <c r="AM466" s="41"/>
      <c r="AN466" s="93"/>
      <c r="AO466" s="90"/>
      <c r="AP466" s="41"/>
      <c r="AQ466" s="41"/>
      <c r="AR466" s="41"/>
      <c r="AS466" s="41"/>
      <c r="AT466" s="41"/>
      <c r="AU466" s="41"/>
      <c r="AV466" s="41"/>
      <c r="AW466" s="41"/>
      <c r="AX466" s="41"/>
      <c r="AY466" s="41"/>
      <c r="AZ466" s="41"/>
      <c r="BA466" s="41"/>
      <c r="BB466" s="41"/>
      <c r="BC466" s="41"/>
      <c r="BD466" s="41"/>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c r="A467" s="396" t="s">
        <v>1276</v>
      </c>
      <c r="B467" s="451" t="s">
        <v>1293</v>
      </c>
      <c r="C467" s="451"/>
      <c r="D467" s="511"/>
      <c r="E467" s="511"/>
      <c r="F467" s="511"/>
      <c r="G467" s="511"/>
      <c r="H467" s="510"/>
      <c r="I467" s="510"/>
      <c r="J467" s="510"/>
      <c r="K467" s="510"/>
      <c r="L467" s="510"/>
      <c r="M467" s="510"/>
      <c r="N467" s="414">
        <f t="shared" si="148"/>
        <v>0</v>
      </c>
      <c r="O467" s="414"/>
      <c r="P467" s="3"/>
      <c r="Q467" s="3"/>
      <c r="R467" s="3"/>
      <c r="S467" s="3"/>
      <c r="T467" s="3"/>
      <c r="U467" s="112"/>
      <c r="V467" s="112"/>
      <c r="W467" s="41"/>
      <c r="X467" s="41"/>
      <c r="Y467" s="236">
        <f t="shared" si="143"/>
        <v>0</v>
      </c>
      <c r="Z467" s="41"/>
      <c r="AA467" s="41"/>
      <c r="AB467" s="41"/>
      <c r="AC467" s="41"/>
      <c r="AD467" s="114"/>
      <c r="AE467" s="41"/>
      <c r="AF467" s="41"/>
      <c r="AG467" s="41"/>
      <c r="AH467" s="41"/>
      <c r="AI467" s="41"/>
      <c r="AJ467" s="41"/>
      <c r="AK467" s="41"/>
      <c r="AL467" s="41"/>
      <c r="AM467" s="41"/>
      <c r="AN467" s="93"/>
      <c r="AO467" s="90"/>
      <c r="AP467" s="41"/>
      <c r="AQ467" s="41"/>
      <c r="AR467" s="41"/>
      <c r="AS467" s="41"/>
      <c r="AT467" s="41"/>
      <c r="AU467" s="41"/>
      <c r="AV467" s="41"/>
      <c r="AW467" s="41"/>
      <c r="AX467" s="41"/>
      <c r="AY467" s="41"/>
      <c r="AZ467" s="41"/>
      <c r="BA467" s="41"/>
      <c r="BB467" s="41"/>
      <c r="BC467" s="41"/>
      <c r="BD467" s="41"/>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c r="A468" s="396" t="s">
        <v>1277</v>
      </c>
      <c r="B468" s="451" t="s">
        <v>1294</v>
      </c>
      <c r="C468" s="451"/>
      <c r="D468" s="511"/>
      <c r="E468" s="511"/>
      <c r="F468" s="511"/>
      <c r="G468" s="511"/>
      <c r="H468" s="510"/>
      <c r="I468" s="510"/>
      <c r="J468" s="510"/>
      <c r="K468" s="510"/>
      <c r="L468" s="510"/>
      <c r="M468" s="510"/>
      <c r="N468" s="414">
        <f t="shared" si="148"/>
        <v>0</v>
      </c>
      <c r="O468" s="414"/>
      <c r="P468" s="3"/>
      <c r="Q468" s="3"/>
      <c r="R468" s="3"/>
      <c r="S468" s="3"/>
      <c r="T468" s="3"/>
      <c r="U468" s="112"/>
      <c r="V468" s="112"/>
      <c r="W468" s="41"/>
      <c r="X468" s="41"/>
      <c r="Y468" s="236">
        <f t="shared" si="143"/>
        <v>0</v>
      </c>
      <c r="Z468" s="41"/>
      <c r="AA468" s="41"/>
      <c r="AB468" s="41"/>
      <c r="AC468" s="41"/>
      <c r="AD468" s="114"/>
      <c r="AE468" s="41"/>
      <c r="AF468" s="41"/>
      <c r="AG468" s="41"/>
      <c r="AH468" s="41"/>
      <c r="AI468" s="41"/>
      <c r="AJ468" s="41"/>
      <c r="AK468" s="41"/>
      <c r="AL468" s="41"/>
      <c r="AM468" s="41"/>
      <c r="AN468" s="93"/>
      <c r="AO468" s="90"/>
      <c r="AP468" s="41"/>
      <c r="AQ468" s="41"/>
      <c r="AR468" s="41"/>
      <c r="AS468" s="41"/>
      <c r="AT468" s="41"/>
      <c r="AU468" s="41"/>
      <c r="AV468" s="41"/>
      <c r="AW468" s="41"/>
      <c r="AX468" s="41"/>
      <c r="AY468" s="41"/>
      <c r="AZ468" s="41"/>
      <c r="BA468" s="41"/>
      <c r="BB468" s="41"/>
      <c r="BC468" s="41"/>
      <c r="BD468" s="41"/>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c r="A469" s="396" t="s">
        <v>1278</v>
      </c>
      <c r="B469" s="451" t="s">
        <v>1295</v>
      </c>
      <c r="C469" s="451"/>
      <c r="D469" s="511">
        <v>4765</v>
      </c>
      <c r="E469" s="511"/>
      <c r="F469" s="511">
        <v>167</v>
      </c>
      <c r="G469" s="511"/>
      <c r="H469" s="510">
        <v>241</v>
      </c>
      <c r="I469" s="510"/>
      <c r="J469" s="510">
        <v>2</v>
      </c>
      <c r="K469" s="510"/>
      <c r="L469" s="510">
        <v>2</v>
      </c>
      <c r="M469" s="510"/>
      <c r="N469" s="414">
        <f t="shared" si="148"/>
        <v>245</v>
      </c>
      <c r="O469" s="414"/>
      <c r="P469" s="3"/>
      <c r="Q469" s="3"/>
      <c r="R469" s="3"/>
      <c r="S469" s="3"/>
      <c r="T469" s="3"/>
      <c r="U469" s="112"/>
      <c r="V469" s="112"/>
      <c r="W469" s="41"/>
      <c r="X469" s="41"/>
      <c r="Y469" s="236">
        <f t="shared" si="143"/>
        <v>5422</v>
      </c>
      <c r="Z469" s="41"/>
      <c r="AA469" s="41"/>
      <c r="AB469" s="41"/>
      <c r="AC469" s="41"/>
      <c r="AD469" s="114"/>
      <c r="AE469" s="41"/>
      <c r="AF469" s="41"/>
      <c r="AG469" s="41"/>
      <c r="AH469" s="41"/>
      <c r="AI469" s="41"/>
      <c r="AJ469" s="41"/>
      <c r="AK469" s="41"/>
      <c r="AL469" s="41"/>
      <c r="AM469" s="41"/>
      <c r="AN469" s="93"/>
      <c r="AO469" s="90"/>
      <c r="AP469" s="41"/>
      <c r="AQ469" s="41"/>
      <c r="AR469" s="41"/>
      <c r="AS469" s="41"/>
      <c r="AT469" s="41"/>
      <c r="AU469" s="41"/>
      <c r="AV469" s="41"/>
      <c r="AW469" s="41"/>
      <c r="AX469" s="41"/>
      <c r="AY469" s="41"/>
      <c r="AZ469" s="41"/>
      <c r="BA469" s="41"/>
      <c r="BB469" s="41"/>
      <c r="BC469" s="41"/>
      <c r="BD469" s="41"/>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c r="A470" s="396" t="s">
        <v>1279</v>
      </c>
      <c r="B470" s="451" t="s">
        <v>604</v>
      </c>
      <c r="C470" s="451"/>
      <c r="D470" s="511"/>
      <c r="E470" s="511"/>
      <c r="F470" s="511"/>
      <c r="G470" s="511"/>
      <c r="H470" s="510"/>
      <c r="I470" s="510"/>
      <c r="J470" s="510"/>
      <c r="K470" s="510"/>
      <c r="L470" s="510"/>
      <c r="M470" s="510"/>
      <c r="N470" s="414">
        <f t="shared" si="148"/>
        <v>0</v>
      </c>
      <c r="O470" s="414"/>
      <c r="P470" s="3"/>
      <c r="Q470" s="3"/>
      <c r="R470" s="3"/>
      <c r="S470" s="3"/>
      <c r="T470" s="3"/>
      <c r="U470" s="112"/>
      <c r="V470" s="112"/>
      <c r="W470" s="41"/>
      <c r="X470" s="41"/>
      <c r="Y470" s="236">
        <f t="shared" si="143"/>
        <v>0</v>
      </c>
      <c r="Z470" s="41"/>
      <c r="AA470" s="41"/>
      <c r="AB470" s="41"/>
      <c r="AC470" s="41"/>
      <c r="AD470" s="114"/>
      <c r="AE470" s="41"/>
      <c r="AF470" s="41"/>
      <c r="AG470" s="41"/>
      <c r="AH470" s="41"/>
      <c r="AI470" s="41"/>
      <c r="AJ470" s="41"/>
      <c r="AK470" s="41"/>
      <c r="AL470" s="41"/>
      <c r="AM470" s="41"/>
      <c r="AN470" s="93"/>
      <c r="AO470" s="90"/>
      <c r="AP470" s="41"/>
      <c r="AQ470" s="41"/>
      <c r="AR470" s="41"/>
      <c r="AS470" s="41"/>
      <c r="AT470" s="41"/>
      <c r="AU470" s="41"/>
      <c r="AV470" s="41"/>
      <c r="AW470" s="41"/>
      <c r="AX470" s="41"/>
      <c r="AY470" s="41"/>
      <c r="AZ470" s="41"/>
      <c r="BA470" s="41"/>
      <c r="BB470" s="41"/>
      <c r="BC470" s="41"/>
      <c r="BD470" s="41"/>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c r="A471" s="396" t="s">
        <v>1280</v>
      </c>
      <c r="B471" s="451" t="s">
        <v>605</v>
      </c>
      <c r="C471" s="451"/>
      <c r="D471" s="511"/>
      <c r="E471" s="511"/>
      <c r="F471" s="511"/>
      <c r="G471" s="511"/>
      <c r="H471" s="510">
        <v>9</v>
      </c>
      <c r="I471" s="510"/>
      <c r="J471" s="510">
        <v>3</v>
      </c>
      <c r="K471" s="510"/>
      <c r="L471" s="510">
        <v>3</v>
      </c>
      <c r="M471" s="510"/>
      <c r="N471" s="414">
        <f t="shared" si="148"/>
        <v>15</v>
      </c>
      <c r="O471" s="414"/>
      <c r="P471" s="3"/>
      <c r="Q471" s="3"/>
      <c r="R471" s="3"/>
      <c r="S471" s="3"/>
      <c r="T471" s="3"/>
      <c r="U471" s="112"/>
      <c r="V471" s="112"/>
      <c r="W471" s="41"/>
      <c r="X471" s="41"/>
      <c r="Y471" s="236">
        <f t="shared" si="143"/>
        <v>30</v>
      </c>
      <c r="Z471" s="41"/>
      <c r="AA471" s="41"/>
      <c r="AB471" s="41"/>
      <c r="AC471" s="41"/>
      <c r="AD471" s="114"/>
      <c r="AE471" s="41"/>
      <c r="AF471" s="41"/>
      <c r="AG471" s="41"/>
      <c r="AH471" s="41"/>
      <c r="AI471" s="41"/>
      <c r="AJ471" s="41"/>
      <c r="AK471" s="41"/>
      <c r="AL471" s="41"/>
      <c r="AM471" s="41"/>
      <c r="AN471" s="93"/>
      <c r="AO471" s="90"/>
      <c r="AP471" s="41"/>
      <c r="AQ471" s="41"/>
      <c r="AR471" s="41"/>
      <c r="AS471" s="41"/>
      <c r="AT471" s="41"/>
      <c r="AU471" s="41"/>
      <c r="AV471" s="41"/>
      <c r="AW471" s="41"/>
      <c r="AX471" s="41"/>
      <c r="AY471" s="41"/>
      <c r="AZ471" s="41"/>
      <c r="BA471" s="41"/>
      <c r="BB471" s="41"/>
      <c r="BC471" s="41"/>
      <c r="BD471" s="41"/>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thickBot="1">
      <c r="A472" s="396" t="s">
        <v>1281</v>
      </c>
      <c r="B472" s="451" t="s">
        <v>1282</v>
      </c>
      <c r="C472" s="451"/>
      <c r="D472" s="511">
        <v>658</v>
      </c>
      <c r="E472" s="511"/>
      <c r="F472" s="511">
        <v>724</v>
      </c>
      <c r="G472" s="511"/>
      <c r="H472" s="510">
        <v>4732</v>
      </c>
      <c r="I472" s="510"/>
      <c r="J472" s="510">
        <v>4732</v>
      </c>
      <c r="K472" s="510"/>
      <c r="L472" s="510">
        <v>4732</v>
      </c>
      <c r="M472" s="510"/>
      <c r="N472" s="414">
        <f t="shared" si="148"/>
        <v>14196</v>
      </c>
      <c r="O472" s="414"/>
      <c r="P472" s="3"/>
      <c r="Q472" s="3"/>
      <c r="R472" s="3"/>
      <c r="S472" s="3"/>
      <c r="T472" s="3"/>
      <c r="U472" s="112"/>
      <c r="V472" s="112"/>
      <c r="W472" s="41"/>
      <c r="X472" s="41"/>
      <c r="Y472" s="236">
        <f t="shared" si="143"/>
        <v>29774</v>
      </c>
      <c r="Z472" s="41"/>
      <c r="AA472" s="41"/>
      <c r="AB472" s="41"/>
      <c r="AC472" s="41"/>
      <c r="AD472" s="114"/>
      <c r="AE472" s="41"/>
      <c r="AF472" s="41"/>
      <c r="AG472" s="41"/>
      <c r="AH472" s="41"/>
      <c r="AI472" s="41"/>
      <c r="AJ472" s="41"/>
      <c r="AK472" s="41"/>
      <c r="AL472" s="41"/>
      <c r="AM472" s="41"/>
      <c r="AN472" s="93"/>
      <c r="AO472" s="90"/>
      <c r="AP472" s="41"/>
      <c r="AQ472" s="41"/>
      <c r="AR472" s="41"/>
      <c r="AS472" s="41"/>
      <c r="AT472" s="41"/>
      <c r="AU472" s="41"/>
      <c r="AV472" s="41"/>
      <c r="AW472" s="41"/>
      <c r="AX472" s="41"/>
      <c r="AY472" s="41"/>
      <c r="AZ472" s="41"/>
      <c r="BA472" s="41"/>
      <c r="BB472" s="41"/>
      <c r="BC472" s="41"/>
      <c r="BD472" s="41"/>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thickBot="1">
      <c r="A473" s="405" t="s">
        <v>1489</v>
      </c>
      <c r="B473" s="473" t="s">
        <v>606</v>
      </c>
      <c r="C473" s="473"/>
      <c r="D473" s="513"/>
      <c r="E473" s="513"/>
      <c r="F473" s="513"/>
      <c r="G473" s="513"/>
      <c r="H473" s="512"/>
      <c r="I473" s="512"/>
      <c r="J473" s="513"/>
      <c r="K473" s="513"/>
      <c r="L473" s="514"/>
      <c r="M473" s="514"/>
      <c r="N473" s="487">
        <f t="shared" si="148"/>
        <v>0</v>
      </c>
      <c r="O473" s="487"/>
      <c r="P473" s="3"/>
      <c r="Q473" s="3"/>
      <c r="R473" s="3"/>
      <c r="S473" s="3"/>
      <c r="T473" s="3"/>
      <c r="U473" s="112"/>
      <c r="V473" s="112"/>
      <c r="W473" s="41"/>
      <c r="X473" s="41"/>
      <c r="Y473" s="236">
        <f t="shared" si="143"/>
        <v>0</v>
      </c>
      <c r="Z473" s="41"/>
      <c r="AA473" s="41"/>
      <c r="AB473" s="41"/>
      <c r="AC473" s="41"/>
      <c r="AD473" s="114"/>
      <c r="AE473" s="41"/>
      <c r="AF473" s="41"/>
      <c r="AG473" s="41"/>
      <c r="AH473" s="41"/>
      <c r="AI473" s="41"/>
      <c r="AJ473" s="41"/>
      <c r="AK473" s="41"/>
      <c r="AL473" s="41"/>
      <c r="AM473" s="41"/>
      <c r="AN473" s="94"/>
      <c r="AO473" s="95"/>
      <c r="AP473" s="41"/>
      <c r="AQ473" s="41"/>
      <c r="AR473" s="41"/>
      <c r="AS473" s="41"/>
      <c r="AT473" s="41"/>
      <c r="AU473" s="41"/>
      <c r="AV473" s="41"/>
      <c r="AW473" s="41"/>
      <c r="AX473" s="41"/>
      <c r="AY473" s="41"/>
      <c r="AZ473" s="41"/>
      <c r="BA473" s="41"/>
      <c r="BB473" s="41"/>
      <c r="BC473" s="41"/>
      <c r="BD473" s="41"/>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c r="A474" s="476" t="s">
        <v>1528</v>
      </c>
      <c r="B474" s="476"/>
      <c r="C474" s="404" t="str">
        <f>$D$5</f>
        <v>2002-0001  Функционисање основних школа</v>
      </c>
      <c r="D474" s="415">
        <f>SUM(D457:E473)</f>
        <v>115230</v>
      </c>
      <c r="E474" s="415"/>
      <c r="F474" s="415">
        <f>SUM(F457:G473)</f>
        <v>107996</v>
      </c>
      <c r="G474" s="415"/>
      <c r="H474" s="415">
        <f>SUM(H457:I473)</f>
        <v>122442</v>
      </c>
      <c r="I474" s="415"/>
      <c r="J474" s="415">
        <f>SUM(J457:K473)</f>
        <v>121729</v>
      </c>
      <c r="K474" s="415"/>
      <c r="L474" s="415">
        <f>SUM(L457:M473)</f>
        <v>121729</v>
      </c>
      <c r="M474" s="415"/>
      <c r="N474" s="415">
        <f>SUM(H474:M474)</f>
        <v>365900</v>
      </c>
      <c r="O474" s="415"/>
      <c r="P474" s="3"/>
      <c r="Q474" s="3"/>
      <c r="R474" s="3"/>
      <c r="S474" s="3"/>
      <c r="T474" s="3"/>
      <c r="U474" s="112"/>
      <c r="V474" s="112"/>
      <c r="W474" s="41"/>
      <c r="X474" s="41"/>
      <c r="Y474" s="236">
        <v>1</v>
      </c>
      <c r="Z474" s="41"/>
      <c r="AA474" s="41"/>
      <c r="AB474" s="41"/>
      <c r="AC474" s="41"/>
      <c r="AD474" s="114"/>
      <c r="AE474" s="41"/>
      <c r="AF474" s="41"/>
      <c r="AG474" s="41"/>
      <c r="AH474" s="41"/>
      <c r="AI474" s="41"/>
      <c r="AJ474" s="41"/>
      <c r="AK474" s="41"/>
      <c r="AL474" s="41"/>
      <c r="AM474" s="41"/>
      <c r="AN474" s="94"/>
      <c r="AO474" s="95"/>
      <c r="AP474" s="41"/>
      <c r="AQ474" s="41"/>
      <c r="AR474" s="41"/>
      <c r="AS474" s="41"/>
      <c r="AT474" s="41"/>
      <c r="AU474" s="41"/>
      <c r="AV474" s="41"/>
      <c r="AW474" s="41"/>
      <c r="AX474" s="41"/>
      <c r="AY474" s="41"/>
      <c r="AZ474" s="41"/>
      <c r="BA474" s="41"/>
      <c r="BB474" s="41"/>
      <c r="BC474" s="41"/>
      <c r="BD474" s="41"/>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27" customHeight="1" thickTop="1">
      <c r="A475" s="20"/>
      <c r="B475" s="20"/>
      <c r="C475" s="354" t="s">
        <v>1</v>
      </c>
      <c r="D475" s="411">
        <f>D452+E452-D474</f>
        <v>0</v>
      </c>
      <c r="E475" s="411"/>
      <c r="F475" s="411">
        <f>F452+G452-F474</f>
        <v>0</v>
      </c>
      <c r="G475" s="411"/>
      <c r="H475" s="411">
        <f>H452+I452-H474</f>
        <v>0</v>
      </c>
      <c r="I475" s="411"/>
      <c r="J475" s="411">
        <f>J452+K452-J474</f>
        <v>0</v>
      </c>
      <c r="K475" s="411"/>
      <c r="L475" s="411">
        <f>L452+M452-L474</f>
        <v>0</v>
      </c>
      <c r="M475" s="411"/>
      <c r="N475" s="411">
        <f>N452+O452-N474</f>
        <v>0</v>
      </c>
      <c r="O475" s="411"/>
      <c r="P475" s="43"/>
      <c r="Q475" s="43"/>
      <c r="R475" s="43"/>
      <c r="S475" s="43"/>
      <c r="T475" s="43"/>
      <c r="U475" s="116"/>
      <c r="V475" s="116"/>
      <c r="W475" s="116"/>
      <c r="X475" s="116"/>
      <c r="Y475" s="236">
        <v>1</v>
      </c>
      <c r="Z475" s="116"/>
      <c r="AA475" s="41"/>
      <c r="AB475" s="41"/>
      <c r="AC475" s="41"/>
      <c r="AD475" s="41"/>
      <c r="AE475" s="114"/>
      <c r="AF475" s="41"/>
      <c r="AG475" s="41"/>
      <c r="AH475" s="41"/>
      <c r="AI475" s="41"/>
      <c r="AJ475" s="41"/>
      <c r="AK475" s="41"/>
      <c r="AL475" s="41"/>
      <c r="AM475" s="41"/>
      <c r="AN475" s="41"/>
      <c r="AO475" s="94"/>
      <c r="AP475" s="95"/>
      <c r="AQ475" s="41"/>
      <c r="AR475" s="41"/>
      <c r="AS475" s="41"/>
      <c r="AT475" s="41"/>
      <c r="AU475" s="41"/>
      <c r="AV475" s="41"/>
      <c r="AW475" s="41"/>
      <c r="AX475" s="41"/>
      <c r="AY475" s="41"/>
      <c r="AZ475" s="41"/>
      <c r="BA475" s="41"/>
      <c r="BB475" s="41"/>
      <c r="BC475" s="41"/>
      <c r="BD475" s="41"/>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c r="C476" s="34"/>
      <c r="D476" s="20"/>
      <c r="E476" s="20"/>
      <c r="F476" s="20"/>
      <c r="G476" s="20"/>
      <c r="H476" s="20"/>
      <c r="I476" s="20"/>
      <c r="J476" s="20"/>
      <c r="K476" s="20"/>
      <c r="L476" s="20"/>
      <c r="O476" s="38"/>
      <c r="W476" s="102"/>
      <c r="X476" s="102"/>
      <c r="Y476" s="236">
        <v>1</v>
      </c>
      <c r="Z476" s="102"/>
      <c r="AA476" s="102"/>
      <c r="AB476" s="102"/>
      <c r="AC476" s="102"/>
      <c r="AD476" s="102"/>
      <c r="AE476" s="102"/>
      <c r="AF476" s="102"/>
      <c r="AG476" s="102"/>
      <c r="AH476" s="102"/>
      <c r="AI476" s="102"/>
      <c r="AJ476" s="102"/>
      <c r="AL476" s="102"/>
      <c r="AM476" s="102"/>
      <c r="AZ476" s="40"/>
      <c r="BA476" s="40"/>
      <c r="BB476" s="40"/>
      <c r="BC476" s="40"/>
    </row>
    <row r="477" spans="1:89">
      <c r="A477" s="33" t="s">
        <v>1529</v>
      </c>
      <c r="B477" s="34" t="s">
        <v>1531</v>
      </c>
      <c r="C477" s="34"/>
      <c r="D477" s="20"/>
      <c r="E477" s="20"/>
      <c r="F477" s="20"/>
      <c r="G477" s="20"/>
      <c r="H477" s="20"/>
      <c r="I477" s="20"/>
      <c r="J477" s="20"/>
      <c r="K477" s="6"/>
      <c r="L477" s="6"/>
      <c r="O477" s="38"/>
      <c r="W477" s="102"/>
      <c r="X477" s="102"/>
      <c r="Y477" s="236">
        <v>1</v>
      </c>
      <c r="Z477" s="102"/>
      <c r="AA477" s="102"/>
      <c r="AB477" s="102"/>
      <c r="AC477" s="102"/>
      <c r="AD477" s="102"/>
      <c r="AE477" s="102"/>
      <c r="AF477" s="102"/>
      <c r="AG477" s="102"/>
      <c r="AH477" s="102"/>
      <c r="AI477" s="102"/>
      <c r="AJ477" s="102"/>
      <c r="AL477" s="102"/>
      <c r="AM477" s="102"/>
      <c r="AZ477" s="40"/>
      <c r="BA477" s="40"/>
      <c r="BB477" s="40"/>
      <c r="BC477" s="40"/>
    </row>
    <row r="478" spans="1:89">
      <c r="A478" s="33" t="s">
        <v>1530</v>
      </c>
      <c r="B478" s="34" t="s">
        <v>1532</v>
      </c>
      <c r="C478" s="20"/>
      <c r="D478" s="20"/>
      <c r="E478" s="20"/>
      <c r="F478" s="20"/>
      <c r="G478" s="20"/>
      <c r="H478" s="20"/>
      <c r="I478" s="20"/>
      <c r="J478" s="20"/>
      <c r="K478" s="20"/>
      <c r="L478" s="20"/>
      <c r="O478" s="38"/>
      <c r="W478" s="102"/>
      <c r="X478" s="102"/>
      <c r="Y478" s="236">
        <v>1</v>
      </c>
      <c r="Z478" s="102"/>
      <c r="AA478" s="102"/>
      <c r="AB478" s="102"/>
      <c r="AC478" s="102"/>
      <c r="AD478" s="102"/>
      <c r="AE478" s="102"/>
      <c r="AF478" s="102"/>
      <c r="AG478" s="102"/>
      <c r="AH478" s="102"/>
      <c r="AI478" s="102"/>
      <c r="AJ478" s="102"/>
      <c r="AL478" s="102"/>
      <c r="AM478" s="102"/>
      <c r="AZ478" s="40"/>
      <c r="BA478" s="40"/>
      <c r="BB478" s="40"/>
      <c r="BC478" s="40"/>
    </row>
    <row r="479" spans="1:89" ht="15" customHeight="1">
      <c r="A479" s="3"/>
      <c r="B479" s="3"/>
      <c r="C479" s="3"/>
      <c r="D479" s="3"/>
      <c r="E479" s="3"/>
      <c r="F479" s="3"/>
      <c r="G479" s="3"/>
      <c r="H479" s="3"/>
      <c r="I479" s="3"/>
      <c r="J479" s="3"/>
      <c r="K479" s="44"/>
      <c r="L479" s="44"/>
      <c r="O479" s="38"/>
      <c r="W479" s="102"/>
      <c r="X479" s="102"/>
      <c r="Y479" s="236">
        <v>1</v>
      </c>
      <c r="Z479" s="102"/>
      <c r="AA479" s="102"/>
      <c r="AB479" s="102"/>
      <c r="AC479" s="102"/>
      <c r="AD479" s="102"/>
      <c r="AE479" s="102"/>
      <c r="AF479" s="102"/>
      <c r="AG479" s="102"/>
      <c r="AH479" s="102"/>
      <c r="AI479" s="102"/>
      <c r="AJ479" s="102"/>
      <c r="AL479" s="102"/>
      <c r="AM479" s="102"/>
      <c r="AZ479" s="40"/>
      <c r="BA479" s="40"/>
      <c r="BB479" s="40"/>
      <c r="BC479" s="40"/>
    </row>
    <row r="480" spans="1:89" ht="15.75">
      <c r="A480" s="3"/>
      <c r="B480" s="3"/>
      <c r="C480" s="3"/>
      <c r="D480" s="3"/>
      <c r="E480" s="3"/>
      <c r="F480" s="3"/>
      <c r="G480" s="3"/>
      <c r="H480" s="3"/>
      <c r="I480" s="3"/>
      <c r="J480" s="3"/>
      <c r="M480" s="552" t="s">
        <v>669</v>
      </c>
      <c r="N480" s="552"/>
      <c r="O480" s="38"/>
      <c r="W480" s="102"/>
      <c r="X480" s="102"/>
      <c r="Y480" s="236">
        <v>1</v>
      </c>
      <c r="Z480" s="102"/>
      <c r="AA480" s="102"/>
      <c r="AB480" s="102"/>
      <c r="AC480" s="102"/>
      <c r="AD480" s="102"/>
      <c r="AE480" s="102"/>
      <c r="AF480" s="102"/>
      <c r="AG480" s="102"/>
      <c r="AH480" s="102"/>
      <c r="AI480" s="102"/>
      <c r="AJ480" s="102"/>
      <c r="AL480" s="102"/>
      <c r="AM480" s="102"/>
      <c r="AZ480" s="40"/>
      <c r="BA480" s="40"/>
      <c r="BB480" s="40"/>
      <c r="BC480" s="40"/>
    </row>
    <row r="481" spans="1:55" ht="18" customHeight="1">
      <c r="A481" s="3"/>
      <c r="B481" s="3"/>
      <c r="C481" s="3"/>
      <c r="D481" s="3"/>
      <c r="E481" s="3"/>
      <c r="F481" s="3"/>
      <c r="G481" s="3"/>
      <c r="H481" s="3"/>
      <c r="I481" s="3"/>
      <c r="J481" s="3"/>
      <c r="M481" s="83"/>
      <c r="N481" s="83"/>
      <c r="O481" s="38"/>
      <c r="W481" s="102"/>
      <c r="X481" s="102"/>
      <c r="Y481" s="236">
        <v>1</v>
      </c>
      <c r="Z481" s="102"/>
      <c r="AA481" s="102"/>
      <c r="AB481" s="102"/>
      <c r="AC481" s="102"/>
      <c r="AD481" s="102"/>
      <c r="AE481" s="102"/>
      <c r="AF481" s="102"/>
      <c r="AG481" s="102"/>
      <c r="AH481" s="102"/>
      <c r="AI481" s="102"/>
      <c r="AJ481" s="102"/>
      <c r="AL481" s="102"/>
      <c r="AM481" s="102"/>
      <c r="AZ481" s="40"/>
      <c r="BA481" s="40"/>
      <c r="BB481" s="40"/>
      <c r="BC481" s="40"/>
    </row>
    <row r="482" spans="1:55" ht="15.75" customHeight="1" thickBot="1">
      <c r="A482" s="3"/>
      <c r="B482" s="85" t="s">
        <v>670</v>
      </c>
      <c r="C482" s="410" t="s">
        <v>1657</v>
      </c>
      <c r="D482" s="3"/>
      <c r="E482" s="3"/>
      <c r="F482" s="3"/>
      <c r="G482" s="3"/>
      <c r="H482" s="3"/>
      <c r="I482" s="3"/>
      <c r="J482" s="3"/>
      <c r="M482" s="84"/>
      <c r="N482" s="84"/>
      <c r="O482" s="38"/>
      <c r="W482" s="102"/>
      <c r="X482" s="102"/>
      <c r="Y482" s="236">
        <v>1</v>
      </c>
      <c r="Z482" s="102"/>
      <c r="AA482" s="102"/>
      <c r="AB482" s="102"/>
      <c r="AC482" s="102"/>
      <c r="AD482" s="102"/>
      <c r="AE482" s="102"/>
      <c r="AF482" s="102"/>
      <c r="AG482" s="102"/>
      <c r="AH482" s="102"/>
      <c r="AI482" s="102"/>
      <c r="AJ482" s="102"/>
      <c r="AL482" s="102"/>
      <c r="AM482" s="102"/>
      <c r="AZ482" s="40"/>
      <c r="BA482" s="40"/>
      <c r="BB482" s="40"/>
      <c r="BC482" s="40"/>
    </row>
    <row r="483" spans="1:55" hidden="1">
      <c r="A483" s="243"/>
      <c r="B483" s="243"/>
      <c r="C483" s="243"/>
      <c r="D483" s="243"/>
      <c r="E483" s="243"/>
      <c r="F483" s="243"/>
      <c r="G483" s="243"/>
      <c r="H483" s="243"/>
      <c r="I483" s="243"/>
      <c r="J483" s="243"/>
      <c r="K483" s="243"/>
      <c r="L483" s="243"/>
      <c r="M483" s="243"/>
      <c r="N483" s="243"/>
      <c r="O483" s="242"/>
      <c r="W483" s="102"/>
      <c r="X483" s="102"/>
      <c r="Y483" s="52"/>
      <c r="Z483" s="102"/>
      <c r="AA483" s="102"/>
      <c r="AB483" s="102"/>
      <c r="AC483" s="102"/>
      <c r="AD483" s="102"/>
      <c r="AE483" s="102"/>
      <c r="AF483" s="102"/>
      <c r="AG483" s="102"/>
      <c r="AH483" s="102"/>
      <c r="AI483" s="102"/>
      <c r="AJ483" s="102"/>
      <c r="AL483" s="102"/>
      <c r="AM483" s="102"/>
      <c r="AZ483" s="40"/>
      <c r="BA483" s="40"/>
      <c r="BB483" s="40"/>
      <c r="BC483" s="40"/>
    </row>
    <row r="484" spans="1:55" hidden="1">
      <c r="A484" s="243"/>
      <c r="B484" s="243"/>
      <c r="C484" s="243"/>
      <c r="D484" s="243"/>
      <c r="E484" s="243"/>
      <c r="F484" s="243"/>
      <c r="G484" s="243"/>
      <c r="H484" s="243"/>
      <c r="I484" s="243"/>
      <c r="J484" s="243"/>
      <c r="K484" s="243"/>
      <c r="L484" s="243"/>
      <c r="M484" s="243"/>
      <c r="N484" s="243"/>
      <c r="O484" s="242"/>
      <c r="W484" s="102"/>
      <c r="X484" s="102"/>
      <c r="Y484" s="52"/>
      <c r="Z484" s="102"/>
      <c r="AA484" s="102"/>
      <c r="AB484" s="102"/>
      <c r="AC484" s="102"/>
      <c r="AD484" s="102"/>
      <c r="AE484" s="102"/>
      <c r="AF484" s="102"/>
      <c r="AG484" s="102"/>
      <c r="AH484" s="102"/>
      <c r="AI484" s="102"/>
      <c r="AJ484" s="102"/>
      <c r="AL484" s="102"/>
      <c r="AM484" s="102"/>
      <c r="AZ484" s="40"/>
      <c r="BA484" s="40"/>
      <c r="BB484" s="40"/>
      <c r="BC484" s="40"/>
    </row>
    <row r="485" spans="1:55" hidden="1">
      <c r="A485" s="243"/>
      <c r="B485" s="243"/>
      <c r="C485" s="243"/>
      <c r="D485" s="243"/>
      <c r="E485" s="243"/>
      <c r="F485" s="243"/>
      <c r="G485" s="243"/>
      <c r="H485" s="243"/>
      <c r="I485" s="243"/>
      <c r="J485" s="243"/>
      <c r="K485" s="243"/>
      <c r="L485" s="243"/>
      <c r="M485" s="243"/>
      <c r="N485" s="243"/>
      <c r="O485" s="242"/>
      <c r="W485" s="102"/>
      <c r="X485" s="102"/>
      <c r="Y485" s="52"/>
      <c r="Z485" s="102"/>
      <c r="AA485" s="102"/>
      <c r="AB485" s="102"/>
      <c r="AC485" s="102"/>
      <c r="AD485" s="102"/>
      <c r="AE485" s="102"/>
      <c r="AF485" s="102"/>
      <c r="AG485" s="102"/>
      <c r="AH485" s="102"/>
      <c r="AI485" s="102"/>
      <c r="AJ485" s="102"/>
      <c r="AL485" s="102"/>
      <c r="AZ485" s="40"/>
      <c r="BA485" s="40"/>
      <c r="BB485" s="40"/>
      <c r="BC485" s="40"/>
    </row>
    <row r="486" spans="1:55" hidden="1">
      <c r="A486" s="243"/>
      <c r="B486" s="243"/>
      <c r="C486" s="243"/>
      <c r="D486" s="243"/>
      <c r="E486" s="243"/>
      <c r="F486" s="243"/>
      <c r="G486" s="243"/>
      <c r="H486" s="243"/>
      <c r="I486" s="243"/>
      <c r="J486" s="243"/>
      <c r="K486" s="243"/>
      <c r="L486" s="243"/>
      <c r="M486" s="243"/>
      <c r="N486" s="243"/>
      <c r="O486" s="242"/>
      <c r="W486" s="102"/>
      <c r="X486" s="102"/>
      <c r="Y486" s="52"/>
      <c r="Z486" s="102"/>
      <c r="AA486" s="102"/>
      <c r="AB486" s="102"/>
      <c r="AC486" s="102"/>
      <c r="AD486" s="102"/>
      <c r="AE486" s="102"/>
      <c r="AF486" s="102"/>
      <c r="AG486" s="102"/>
      <c r="AH486" s="102"/>
      <c r="AI486" s="102"/>
      <c r="AJ486" s="102"/>
      <c r="AL486" s="102"/>
      <c r="AZ486" s="40"/>
      <c r="BA486" s="40"/>
      <c r="BB486" s="40"/>
      <c r="BC486" s="40"/>
    </row>
    <row r="487" spans="1:55" hidden="1">
      <c r="A487" s="243"/>
      <c r="B487" s="243"/>
      <c r="C487" s="243"/>
      <c r="D487" s="243"/>
      <c r="E487" s="243"/>
      <c r="F487" s="243"/>
      <c r="G487" s="243"/>
      <c r="H487" s="243"/>
      <c r="I487" s="243"/>
      <c r="J487" s="243"/>
      <c r="K487" s="243"/>
      <c r="L487" s="243"/>
      <c r="M487" s="243"/>
      <c r="N487" s="243"/>
      <c r="O487" s="242"/>
      <c r="W487" s="102"/>
      <c r="X487" s="102"/>
      <c r="Y487" s="52"/>
      <c r="Z487" s="102"/>
      <c r="AA487" s="102"/>
      <c r="AB487" s="102"/>
      <c r="AC487" s="102"/>
      <c r="AD487" s="102"/>
      <c r="AE487" s="102"/>
      <c r="AF487" s="102"/>
      <c r="AG487" s="102"/>
      <c r="AH487" s="102"/>
      <c r="AI487" s="102"/>
      <c r="AJ487" s="102"/>
      <c r="AL487" s="102"/>
      <c r="AZ487" s="40"/>
      <c r="BA487" s="40"/>
      <c r="BB487" s="40"/>
      <c r="BC487" s="40"/>
    </row>
    <row r="488" spans="1:55" hidden="1">
      <c r="A488" s="243"/>
      <c r="B488" s="243"/>
      <c r="C488" s="243"/>
      <c r="D488" s="243"/>
      <c r="E488" s="243"/>
      <c r="F488" s="243"/>
      <c r="G488" s="243"/>
      <c r="H488" s="243"/>
      <c r="I488" s="243"/>
      <c r="J488" s="243"/>
      <c r="K488" s="243"/>
      <c r="L488" s="243"/>
      <c r="M488" s="243"/>
      <c r="N488" s="243"/>
      <c r="O488" s="242"/>
      <c r="W488" s="102"/>
      <c r="X488" s="102"/>
      <c r="Y488" s="52"/>
      <c r="Z488" s="102"/>
      <c r="AA488" s="102"/>
      <c r="AB488" s="102"/>
      <c r="AC488" s="102"/>
      <c r="AD488" s="102"/>
      <c r="AE488" s="102"/>
      <c r="AF488" s="102"/>
      <c r="AG488" s="102"/>
      <c r="AH488" s="102"/>
      <c r="AI488" s="102"/>
      <c r="AJ488" s="102"/>
      <c r="AL488" s="102"/>
      <c r="AZ488" s="40"/>
      <c r="BA488" s="40"/>
      <c r="BB488" s="40"/>
      <c r="BC488" s="40"/>
    </row>
    <row r="489" spans="1:55" hidden="1">
      <c r="A489" s="243"/>
      <c r="B489" s="243"/>
      <c r="C489" s="243"/>
      <c r="D489" s="243"/>
      <c r="E489" s="243"/>
      <c r="F489" s="243"/>
      <c r="G489" s="243"/>
      <c r="H489" s="243"/>
      <c r="I489" s="243"/>
      <c r="J489" s="243"/>
      <c r="K489" s="243"/>
      <c r="L489" s="243"/>
      <c r="M489" s="243"/>
      <c r="N489" s="243"/>
      <c r="O489" s="242"/>
      <c r="W489" s="102"/>
      <c r="X489" s="102"/>
      <c r="Y489" s="52"/>
      <c r="Z489" s="102"/>
      <c r="AA489" s="102"/>
      <c r="AB489" s="102"/>
      <c r="AC489" s="102"/>
      <c r="AD489" s="102"/>
      <c r="AE489" s="102"/>
      <c r="AF489" s="102"/>
      <c r="AG489" s="102"/>
      <c r="AH489" s="102"/>
      <c r="AI489" s="102"/>
      <c r="AJ489" s="102"/>
      <c r="AL489" s="102"/>
      <c r="AZ489" s="40"/>
      <c r="BA489" s="40"/>
      <c r="BB489" s="40"/>
      <c r="BC489" s="40"/>
    </row>
    <row r="490" spans="1:55" hidden="1">
      <c r="A490" s="243"/>
      <c r="B490" s="243"/>
      <c r="C490" s="243"/>
      <c r="D490" s="243"/>
      <c r="E490" s="243"/>
      <c r="F490" s="243"/>
      <c r="G490" s="243"/>
      <c r="H490" s="243"/>
      <c r="I490" s="243"/>
      <c r="J490" s="243"/>
      <c r="K490" s="243"/>
      <c r="L490" s="243"/>
      <c r="M490" s="243"/>
      <c r="N490" s="243"/>
      <c r="O490" s="242"/>
      <c r="W490" s="102"/>
      <c r="X490" s="102"/>
      <c r="Y490" s="52"/>
      <c r="Z490" s="102"/>
      <c r="AA490" s="102"/>
      <c r="AB490" s="102"/>
      <c r="AC490" s="102"/>
      <c r="AD490" s="102"/>
      <c r="AE490" s="102"/>
      <c r="AF490" s="102"/>
      <c r="AG490" s="102"/>
      <c r="AH490" s="102"/>
      <c r="AI490" s="102"/>
      <c r="AJ490" s="102"/>
      <c r="AL490" s="102"/>
      <c r="AZ490" s="40"/>
      <c r="BA490" s="40"/>
      <c r="BB490" s="40"/>
      <c r="BC490" s="40"/>
    </row>
    <row r="491" spans="1:55" ht="15.75" hidden="1" customHeight="1">
      <c r="A491" s="243"/>
      <c r="B491" s="243"/>
      <c r="C491" s="243"/>
      <c r="D491" s="243"/>
      <c r="E491" s="243"/>
      <c r="F491" s="243"/>
      <c r="G491" s="243"/>
      <c r="H491" s="243"/>
      <c r="I491" s="243"/>
      <c r="J491" s="243"/>
      <c r="K491" s="243"/>
      <c r="L491" s="243"/>
      <c r="M491" s="243"/>
      <c r="N491" s="243"/>
      <c r="O491" s="242"/>
      <c r="W491" s="102"/>
      <c r="X491" s="102"/>
      <c r="Y491" s="52"/>
      <c r="Z491" s="102"/>
      <c r="AA491" s="102"/>
      <c r="AB491" s="102"/>
      <c r="AC491" s="102"/>
      <c r="AD491" s="102"/>
      <c r="AE491" s="102"/>
      <c r="AF491" s="102"/>
      <c r="AG491" s="102"/>
      <c r="AH491" s="102"/>
      <c r="AI491" s="102"/>
      <c r="AJ491" s="102"/>
      <c r="AL491" s="102"/>
      <c r="AO491" s="119"/>
      <c r="AP491" s="120"/>
      <c r="AQ491" s="40"/>
      <c r="AR491" s="40"/>
      <c r="AS491" s="40"/>
      <c r="AT491" s="40"/>
      <c r="AU491" s="40"/>
      <c r="AV491" s="40"/>
      <c r="AW491" s="40"/>
      <c r="AX491" s="40"/>
      <c r="AY491" s="40"/>
      <c r="AZ491" s="40"/>
      <c r="BA491" s="40"/>
      <c r="BB491" s="40"/>
      <c r="BC491" s="40"/>
    </row>
    <row r="492" spans="1:55" hidden="1">
      <c r="A492" s="243"/>
      <c r="B492" s="243"/>
      <c r="C492" s="243"/>
      <c r="D492" s="243"/>
      <c r="E492" s="243"/>
      <c r="F492" s="243"/>
      <c r="G492" s="243"/>
      <c r="H492" s="243"/>
      <c r="I492" s="243"/>
      <c r="J492" s="243"/>
      <c r="K492" s="243"/>
      <c r="L492" s="243"/>
      <c r="M492" s="243"/>
      <c r="N492" s="243"/>
      <c r="O492" s="242"/>
      <c r="W492" s="102"/>
      <c r="X492" s="102"/>
      <c r="Y492" s="52"/>
      <c r="Z492" s="102"/>
      <c r="AA492" s="102"/>
      <c r="AB492" s="102"/>
      <c r="AC492" s="102"/>
      <c r="AD492" s="102"/>
      <c r="AE492" s="102"/>
      <c r="AF492" s="102"/>
      <c r="AG492" s="102"/>
      <c r="AH492" s="102"/>
      <c r="AI492" s="102"/>
      <c r="AJ492" s="102"/>
      <c r="AL492" s="102"/>
      <c r="AO492" s="119"/>
      <c r="AP492" s="120"/>
      <c r="AQ492" s="40"/>
      <c r="AR492" s="40"/>
      <c r="AS492" s="40"/>
      <c r="AT492" s="40"/>
      <c r="AU492" s="40"/>
      <c r="AV492" s="40"/>
      <c r="AW492" s="40"/>
      <c r="AX492" s="40"/>
      <c r="AY492" s="40"/>
      <c r="AZ492" s="40"/>
      <c r="BA492" s="40"/>
      <c r="BB492" s="40"/>
      <c r="BC492" s="40"/>
    </row>
    <row r="493" spans="1:55" hidden="1">
      <c r="A493" s="243"/>
      <c r="B493" s="243"/>
      <c r="C493" s="243"/>
      <c r="D493" s="243"/>
      <c r="E493" s="243"/>
      <c r="F493" s="243"/>
      <c r="G493" s="243"/>
      <c r="H493" s="243"/>
      <c r="I493" s="243"/>
      <c r="J493" s="243"/>
      <c r="K493" s="243"/>
      <c r="L493" s="243"/>
      <c r="M493" s="243"/>
      <c r="N493" s="243"/>
      <c r="O493" s="242"/>
      <c r="W493" s="102"/>
      <c r="X493" s="102"/>
      <c r="Y493" s="52"/>
      <c r="Z493" s="102"/>
      <c r="AA493" s="102"/>
      <c r="AB493" s="102"/>
      <c r="AC493" s="102"/>
      <c r="AD493" s="102"/>
      <c r="AE493" s="102"/>
      <c r="AF493" s="102"/>
      <c r="AG493" s="102"/>
      <c r="AH493" s="102"/>
      <c r="AI493" s="102"/>
      <c r="AJ493" s="102"/>
      <c r="AL493" s="102"/>
      <c r="AO493" s="121"/>
      <c r="AP493" s="88"/>
      <c r="AQ493" s="40"/>
      <c r="AR493" s="40"/>
      <c r="AS493" s="40"/>
      <c r="AT493" s="40"/>
      <c r="AU493" s="40"/>
      <c r="AV493" s="40"/>
      <c r="AW493" s="40"/>
      <c r="AX493" s="40"/>
      <c r="AY493" s="40"/>
      <c r="AZ493" s="40"/>
      <c r="BA493" s="40"/>
      <c r="BB493" s="40"/>
      <c r="BC493" s="40"/>
    </row>
    <row r="494" spans="1:55" ht="66" hidden="1" customHeight="1">
      <c r="A494" s="243"/>
      <c r="B494" s="243"/>
      <c r="C494" s="243"/>
      <c r="D494" s="243"/>
      <c r="E494" s="243"/>
      <c r="F494" s="243"/>
      <c r="G494" s="243"/>
      <c r="H494" s="243"/>
      <c r="I494" s="243"/>
      <c r="J494" s="243"/>
      <c r="K494" s="243"/>
      <c r="L494" s="243"/>
      <c r="M494" s="243"/>
      <c r="N494" s="243"/>
      <c r="O494" s="242"/>
      <c r="W494" s="102"/>
      <c r="X494" s="102"/>
      <c r="Y494" s="52"/>
      <c r="Z494" s="102"/>
      <c r="AA494" s="102"/>
      <c r="AB494" s="102"/>
      <c r="AC494" s="102"/>
      <c r="AD494" s="102"/>
      <c r="AE494" s="102"/>
      <c r="AF494" s="102"/>
      <c r="AG494" s="102"/>
      <c r="AH494" s="102"/>
      <c r="AI494" s="102"/>
      <c r="AJ494" s="102"/>
      <c r="AL494" s="102"/>
      <c r="AO494" s="119"/>
      <c r="AP494" s="120"/>
      <c r="AQ494" s="40"/>
      <c r="AR494" s="40"/>
      <c r="AS494" s="40"/>
      <c r="AT494" s="40"/>
      <c r="AU494" s="40"/>
      <c r="AV494" s="40"/>
      <c r="AW494" s="40"/>
      <c r="AX494" s="40"/>
      <c r="AY494" s="40"/>
      <c r="AZ494" s="40"/>
      <c r="BA494" s="40"/>
      <c r="BB494" s="40"/>
      <c r="BC494" s="40"/>
    </row>
    <row r="495" spans="1:55" ht="78.75" hidden="1" customHeight="1">
      <c r="A495" s="243"/>
      <c r="B495" s="243"/>
      <c r="C495" s="243"/>
      <c r="D495" s="243"/>
      <c r="E495" s="243"/>
      <c r="F495" s="243"/>
      <c r="G495" s="243"/>
      <c r="H495" s="243"/>
      <c r="I495" s="243"/>
      <c r="J495" s="243"/>
      <c r="K495" s="243"/>
      <c r="L495" s="243"/>
      <c r="M495" s="243"/>
      <c r="N495" s="243"/>
      <c r="O495" s="242"/>
      <c r="W495" s="102"/>
      <c r="X495" s="102"/>
      <c r="Y495" s="52"/>
      <c r="Z495" s="102"/>
      <c r="AA495" s="102"/>
      <c r="AB495" s="102"/>
      <c r="AC495" s="102"/>
      <c r="AD495" s="102"/>
      <c r="AE495" s="102"/>
      <c r="AF495" s="102"/>
      <c r="AG495" s="102"/>
      <c r="AH495" s="102"/>
      <c r="AI495" s="102"/>
      <c r="AJ495" s="102"/>
      <c r="AO495" s="119"/>
      <c r="AP495" s="120"/>
      <c r="AQ495" s="40"/>
      <c r="AR495" s="40"/>
      <c r="AS495" s="40"/>
      <c r="AT495" s="40"/>
      <c r="AU495" s="40"/>
      <c r="AV495" s="40"/>
      <c r="AW495" s="40"/>
      <c r="AX495" s="40"/>
      <c r="AY495" s="40"/>
      <c r="AZ495" s="40"/>
      <c r="BA495" s="40"/>
      <c r="BB495" s="40"/>
      <c r="BC495" s="40"/>
    </row>
    <row r="496" spans="1:55" hidden="1">
      <c r="A496" s="243"/>
      <c r="B496" s="243"/>
      <c r="C496" s="243"/>
      <c r="D496" s="243"/>
      <c r="E496" s="243"/>
      <c r="F496" s="243"/>
      <c r="G496" s="243"/>
      <c r="H496" s="243"/>
      <c r="I496" s="243"/>
      <c r="J496" s="243"/>
      <c r="K496" s="243"/>
      <c r="L496" s="243"/>
      <c r="M496" s="243"/>
      <c r="N496" s="243"/>
      <c r="O496" s="242"/>
      <c r="W496" s="102"/>
      <c r="X496" s="102"/>
      <c r="Y496" s="52"/>
      <c r="Z496" s="102"/>
      <c r="AA496" s="102"/>
      <c r="AB496" s="102"/>
      <c r="AC496" s="102"/>
      <c r="AD496" s="102"/>
      <c r="AE496" s="102"/>
      <c r="AF496" s="102"/>
      <c r="AG496" s="102"/>
      <c r="AH496" s="102"/>
      <c r="AI496" s="102"/>
      <c r="AJ496" s="102"/>
      <c r="AO496" s="119"/>
      <c r="AP496" s="120"/>
      <c r="AQ496" s="40"/>
      <c r="AR496" s="40"/>
      <c r="AS496" s="40"/>
      <c r="AT496" s="40"/>
      <c r="AU496" s="40"/>
      <c r="AV496" s="40"/>
      <c r="AW496" s="40"/>
      <c r="AX496" s="40"/>
      <c r="AY496" s="40"/>
      <c r="AZ496" s="40"/>
      <c r="BA496" s="40"/>
      <c r="BB496" s="40"/>
      <c r="BC496" s="40"/>
    </row>
    <row r="497" spans="1:55" hidden="1">
      <c r="A497" s="243"/>
      <c r="B497" s="243"/>
      <c r="C497" s="243"/>
      <c r="D497" s="243"/>
      <c r="E497" s="243"/>
      <c r="F497" s="243"/>
      <c r="G497" s="243"/>
      <c r="H497" s="243"/>
      <c r="I497" s="243"/>
      <c r="J497" s="243"/>
      <c r="K497" s="243"/>
      <c r="L497" s="243"/>
      <c r="M497" s="243"/>
      <c r="N497" s="243"/>
      <c r="O497" s="242"/>
      <c r="W497" s="102"/>
      <c r="X497" s="102"/>
      <c r="Y497" s="52"/>
      <c r="Z497" s="102"/>
      <c r="AA497" s="102"/>
      <c r="AB497" s="102"/>
      <c r="AC497" s="102"/>
      <c r="AD497" s="102"/>
      <c r="AE497" s="102"/>
      <c r="AF497" s="102"/>
      <c r="AG497" s="102"/>
      <c r="AH497" s="102"/>
      <c r="AI497" s="102"/>
      <c r="AJ497" s="102"/>
      <c r="AO497" s="119"/>
      <c r="AP497" s="120"/>
      <c r="AQ497" s="40"/>
      <c r="AR497" s="40"/>
      <c r="AS497" s="40"/>
      <c r="AT497" s="40"/>
      <c r="AU497" s="40"/>
      <c r="AV497" s="40"/>
      <c r="AW497" s="40"/>
      <c r="AX497" s="40"/>
      <c r="AY497" s="40"/>
      <c r="AZ497" s="40"/>
      <c r="BA497" s="40"/>
      <c r="BB497" s="40"/>
      <c r="BC497" s="40"/>
    </row>
    <row r="498" spans="1:55" hidden="1">
      <c r="A498" s="243"/>
      <c r="B498" s="243"/>
      <c r="C498" s="243"/>
      <c r="D498" s="243"/>
      <c r="E498" s="243"/>
      <c r="F498" s="243"/>
      <c r="G498" s="243"/>
      <c r="H498" s="243"/>
      <c r="I498" s="243"/>
      <c r="J498" s="243"/>
      <c r="K498" s="243"/>
      <c r="L498" s="243"/>
      <c r="M498" s="243"/>
      <c r="N498" s="243"/>
      <c r="O498" s="242"/>
      <c r="W498" s="102"/>
      <c r="X498" s="102"/>
      <c r="Y498" s="52"/>
      <c r="Z498" s="102"/>
      <c r="AA498" s="102"/>
      <c r="AB498" s="102"/>
      <c r="AC498" s="102"/>
      <c r="AD498" s="102"/>
      <c r="AE498" s="102"/>
      <c r="AF498" s="102"/>
      <c r="AG498" s="102"/>
      <c r="AH498" s="102"/>
      <c r="AI498" s="102"/>
      <c r="AJ498" s="102"/>
      <c r="AO498" s="119"/>
      <c r="AP498" s="120"/>
      <c r="AQ498" s="40"/>
      <c r="AR498" s="40"/>
      <c r="AS498" s="40"/>
      <c r="AT498" s="40"/>
      <c r="AU498" s="40"/>
      <c r="AV498" s="40"/>
      <c r="AW498" s="40"/>
      <c r="AX498" s="40"/>
      <c r="AY498" s="40"/>
      <c r="AZ498" s="40"/>
      <c r="BA498" s="40"/>
      <c r="BB498" s="40"/>
      <c r="BC498" s="40"/>
    </row>
    <row r="499" spans="1:55" hidden="1">
      <c r="A499" s="243"/>
      <c r="B499" s="243"/>
      <c r="C499" s="243"/>
      <c r="D499" s="243"/>
      <c r="E499" s="243"/>
      <c r="F499" s="243"/>
      <c r="G499" s="243"/>
      <c r="H499" s="243"/>
      <c r="I499" s="243"/>
      <c r="J499" s="243"/>
      <c r="K499" s="243"/>
      <c r="L499" s="243"/>
      <c r="M499" s="243"/>
      <c r="N499" s="243"/>
      <c r="O499" s="242"/>
      <c r="W499" s="102"/>
      <c r="X499" s="102"/>
      <c r="Y499" s="52"/>
      <c r="Z499" s="102"/>
      <c r="AA499" s="102"/>
      <c r="AB499" s="102"/>
      <c r="AC499" s="102"/>
      <c r="AD499" s="102"/>
      <c r="AE499" s="102"/>
      <c r="AF499" s="102"/>
      <c r="AG499" s="102"/>
      <c r="AH499" s="102"/>
      <c r="AI499" s="102"/>
      <c r="AJ499" s="102"/>
      <c r="AO499" s="119"/>
      <c r="AP499" s="120"/>
      <c r="AQ499" s="40"/>
      <c r="AR499" s="40"/>
      <c r="AS499" s="40"/>
      <c r="AT499" s="40"/>
      <c r="AU499" s="40"/>
      <c r="AV499" s="40"/>
      <c r="AW499" s="40"/>
      <c r="AX499" s="40"/>
      <c r="AY499" s="40"/>
      <c r="AZ499" s="40"/>
      <c r="BA499" s="40"/>
      <c r="BB499" s="40"/>
      <c r="BC499" s="40"/>
    </row>
    <row r="500" spans="1:55" hidden="1">
      <c r="A500" s="243"/>
      <c r="B500" s="243"/>
      <c r="C500" s="243"/>
      <c r="D500" s="243"/>
      <c r="E500" s="243"/>
      <c r="F500" s="243"/>
      <c r="G500" s="243"/>
      <c r="H500" s="243"/>
      <c r="I500" s="243"/>
      <c r="J500" s="243"/>
      <c r="K500" s="243"/>
      <c r="L500" s="243"/>
      <c r="M500" s="243"/>
      <c r="N500" s="243"/>
      <c r="O500" s="242"/>
      <c r="W500" s="102"/>
      <c r="X500" s="102"/>
      <c r="Y500" s="52"/>
      <c r="Z500" s="102"/>
      <c r="AA500" s="102"/>
      <c r="AB500" s="102"/>
      <c r="AC500" s="102"/>
      <c r="AD500" s="102"/>
      <c r="AE500" s="102"/>
      <c r="AF500" s="102"/>
      <c r="AG500" s="102"/>
      <c r="AH500" s="102"/>
      <c r="AI500" s="102"/>
      <c r="AJ500" s="102"/>
      <c r="AO500" s="121"/>
      <c r="AP500" s="88"/>
      <c r="AQ500" s="40"/>
      <c r="AR500" s="40"/>
      <c r="AS500" s="40"/>
      <c r="AT500" s="40"/>
      <c r="AU500" s="40"/>
      <c r="AV500" s="40"/>
      <c r="AW500" s="40"/>
      <c r="AX500" s="40"/>
      <c r="AY500" s="40"/>
      <c r="AZ500" s="40"/>
      <c r="BA500" s="40"/>
      <c r="BB500" s="40"/>
      <c r="BC500" s="40"/>
    </row>
    <row r="501" spans="1:55">
      <c r="A501" s="243"/>
      <c r="B501" s="243"/>
      <c r="C501" s="243"/>
      <c r="D501" s="243"/>
      <c r="E501" s="243"/>
      <c r="F501" s="243"/>
      <c r="G501" s="243"/>
      <c r="H501" s="243"/>
      <c r="I501" s="243"/>
      <c r="J501" s="243"/>
      <c r="K501" s="243"/>
      <c r="L501" s="243"/>
      <c r="M501" s="243"/>
      <c r="N501" s="243"/>
      <c r="O501" s="242"/>
      <c r="W501" s="102"/>
      <c r="X501" s="102"/>
      <c r="Y501" s="52"/>
      <c r="Z501" s="102"/>
      <c r="AA501" s="102"/>
      <c r="AB501" s="102"/>
      <c r="AC501" s="102"/>
      <c r="AD501" s="102"/>
      <c r="AE501" s="102"/>
      <c r="AF501" s="102"/>
      <c r="AG501" s="102"/>
      <c r="AH501" s="102"/>
      <c r="AI501" s="102"/>
      <c r="AJ501" s="102"/>
      <c r="AO501" s="119"/>
      <c r="AP501" s="120"/>
      <c r="AQ501" s="40"/>
      <c r="AR501" s="40"/>
      <c r="AS501" s="40"/>
      <c r="AT501" s="40"/>
      <c r="AU501" s="40"/>
      <c r="AV501" s="40"/>
      <c r="AW501" s="40"/>
      <c r="AX501" s="40"/>
      <c r="AY501" s="40"/>
      <c r="AZ501" s="40"/>
      <c r="BA501" s="40"/>
      <c r="BB501" s="40"/>
      <c r="BC501" s="40"/>
    </row>
    <row r="502" spans="1:55">
      <c r="A502" s="243"/>
      <c r="B502" s="243"/>
      <c r="C502" s="243"/>
      <c r="D502" s="243"/>
      <c r="E502" s="243"/>
      <c r="F502" s="243"/>
      <c r="G502" s="243"/>
      <c r="H502" s="243"/>
      <c r="I502" s="243"/>
      <c r="J502" s="243"/>
      <c r="K502" s="243"/>
      <c r="L502" s="243"/>
      <c r="M502" s="243"/>
      <c r="N502" s="243"/>
      <c r="O502" s="242"/>
      <c r="W502" s="102"/>
      <c r="X502" s="102"/>
      <c r="Y502" s="52"/>
      <c r="Z502" s="102"/>
      <c r="AA502" s="102"/>
      <c r="AB502" s="102"/>
      <c r="AC502" s="102"/>
      <c r="AD502" s="102"/>
      <c r="AE502" s="102"/>
      <c r="AF502" s="102"/>
      <c r="AG502" s="102"/>
      <c r="AH502" s="102"/>
      <c r="AI502" s="102"/>
      <c r="AJ502" s="102"/>
      <c r="AO502" s="117"/>
      <c r="AP502" s="118"/>
      <c r="AQ502" s="40"/>
      <c r="AR502" s="40"/>
      <c r="AS502" s="40"/>
      <c r="AT502" s="40"/>
      <c r="AU502" s="40"/>
      <c r="AV502" s="40"/>
      <c r="AW502" s="40"/>
      <c r="AX502" s="40"/>
      <c r="AY502" s="40"/>
      <c r="AZ502" s="40"/>
      <c r="BA502" s="40"/>
      <c r="BB502" s="40"/>
      <c r="BC502" s="40"/>
    </row>
    <row r="503" spans="1:55">
      <c r="A503" s="243"/>
      <c r="B503" s="243"/>
      <c r="C503" s="243"/>
      <c r="D503" s="243"/>
      <c r="E503" s="243"/>
      <c r="F503" s="243"/>
      <c r="G503" s="243"/>
      <c r="H503" s="243"/>
      <c r="I503" s="243"/>
      <c r="J503" s="243"/>
      <c r="K503" s="243"/>
      <c r="L503" s="243"/>
      <c r="M503" s="243"/>
      <c r="N503" s="243"/>
      <c r="O503" s="242"/>
      <c r="W503" s="102"/>
      <c r="X503" s="102"/>
      <c r="Y503" s="52"/>
      <c r="Z503" s="102"/>
      <c r="AA503" s="102"/>
      <c r="AB503" s="102"/>
      <c r="AC503" s="102"/>
      <c r="AD503" s="102"/>
      <c r="AE503" s="102"/>
      <c r="AF503" s="102"/>
      <c r="AG503" s="102"/>
      <c r="AH503" s="102"/>
      <c r="AI503" s="102"/>
      <c r="AJ503" s="102"/>
      <c r="AO503" s="117"/>
      <c r="AP503" s="118"/>
      <c r="AQ503" s="40"/>
      <c r="AR503" s="40"/>
      <c r="AS503" s="40"/>
      <c r="AT503" s="40"/>
      <c r="AU503" s="40"/>
      <c r="AV503" s="40"/>
      <c r="AW503" s="40"/>
      <c r="AX503" s="40"/>
      <c r="AY503" s="40"/>
      <c r="AZ503" s="40"/>
      <c r="BA503" s="40"/>
      <c r="BB503" s="40"/>
      <c r="BC503" s="40"/>
    </row>
    <row r="504" spans="1:55">
      <c r="A504" s="243"/>
      <c r="B504" s="243"/>
      <c r="C504" s="243"/>
      <c r="D504" s="243"/>
      <c r="E504" s="243"/>
      <c r="F504" s="243"/>
      <c r="G504" s="243"/>
      <c r="H504" s="243"/>
      <c r="I504" s="243"/>
      <c r="J504" s="243"/>
      <c r="K504" s="243"/>
      <c r="L504" s="243"/>
      <c r="M504" s="243"/>
      <c r="N504" s="243"/>
      <c r="O504" s="242"/>
      <c r="W504" s="102"/>
      <c r="X504" s="102"/>
      <c r="Y504" s="52"/>
      <c r="Z504" s="102"/>
      <c r="AA504" s="102"/>
      <c r="AB504" s="102"/>
      <c r="AC504" s="102"/>
      <c r="AD504" s="102"/>
      <c r="AE504" s="102"/>
      <c r="AF504" s="102"/>
      <c r="AG504" s="102"/>
      <c r="AH504" s="102"/>
      <c r="AI504" s="102"/>
      <c r="AJ504" s="102"/>
      <c r="AO504" s="117"/>
      <c r="AP504" s="118"/>
      <c r="AQ504" s="40"/>
      <c r="AR504" s="40"/>
      <c r="AS504" s="40"/>
      <c r="AT504" s="40"/>
      <c r="AU504" s="40"/>
      <c r="AV504" s="40"/>
      <c r="AW504" s="40"/>
      <c r="AX504" s="40"/>
      <c r="AY504" s="40"/>
      <c r="AZ504" s="40"/>
      <c r="BA504" s="40"/>
      <c r="BB504" s="40"/>
      <c r="BC504" s="40"/>
    </row>
    <row r="505" spans="1:55">
      <c r="A505" s="243"/>
      <c r="B505" s="243"/>
      <c r="C505" s="243"/>
      <c r="D505" s="243"/>
      <c r="E505" s="243"/>
      <c r="F505" s="243"/>
      <c r="G505" s="243"/>
      <c r="H505" s="243"/>
      <c r="I505" s="243"/>
      <c r="J505" s="243"/>
      <c r="K505" s="243"/>
      <c r="L505" s="243"/>
      <c r="M505" s="243"/>
      <c r="N505" s="243"/>
      <c r="O505" s="242"/>
      <c r="W505" s="102"/>
      <c r="X505" s="102"/>
      <c r="Y505" s="52"/>
      <c r="Z505" s="102"/>
      <c r="AA505" s="102"/>
      <c r="AB505" s="102"/>
      <c r="AC505" s="102"/>
      <c r="AD505" s="102"/>
      <c r="AE505" s="102"/>
      <c r="AF505" s="102"/>
      <c r="AG505" s="102"/>
      <c r="AH505" s="102"/>
      <c r="AI505" s="102"/>
      <c r="AJ505" s="102"/>
      <c r="AO505" s="117"/>
      <c r="AP505" s="118"/>
      <c r="AQ505" s="40"/>
      <c r="AR505" s="40"/>
      <c r="AS505" s="40"/>
      <c r="AT505" s="40"/>
      <c r="AU505" s="40"/>
      <c r="AV505" s="40"/>
      <c r="AW505" s="40"/>
      <c r="AX505" s="40"/>
      <c r="AY505" s="40"/>
      <c r="AZ505" s="40"/>
      <c r="BA505" s="40"/>
      <c r="BB505" s="40"/>
      <c r="BC505" s="40"/>
    </row>
    <row r="506" spans="1:55">
      <c r="A506" s="242"/>
      <c r="B506" s="242"/>
      <c r="C506" s="242"/>
      <c r="D506" s="242"/>
      <c r="E506" s="242"/>
      <c r="F506" s="242"/>
      <c r="G506" s="242"/>
      <c r="H506" s="242"/>
      <c r="I506" s="242"/>
      <c r="J506" s="242"/>
      <c r="K506" s="242"/>
      <c r="L506" s="242"/>
      <c r="M506" s="242"/>
      <c r="N506" s="242"/>
      <c r="O506" s="242"/>
      <c r="W506" s="102"/>
      <c r="X506" s="102"/>
      <c r="Y506" s="52"/>
      <c r="Z506" s="102"/>
      <c r="AA506" s="102"/>
      <c r="AB506" s="102"/>
      <c r="AC506" s="102"/>
      <c r="AD506" s="102"/>
      <c r="AE506" s="102"/>
      <c r="AF506" s="102"/>
      <c r="AG506" s="102"/>
      <c r="AH506" s="102"/>
      <c r="AI506" s="102"/>
      <c r="AJ506" s="102"/>
      <c r="AO506" s="117"/>
      <c r="AP506" s="118"/>
      <c r="AQ506" s="40"/>
      <c r="AR506" s="40"/>
      <c r="AS506" s="40"/>
      <c r="AT506" s="40"/>
      <c r="AU506" s="40"/>
      <c r="AV506" s="40"/>
      <c r="AW506" s="40"/>
      <c r="AX506" s="40"/>
      <c r="AY506" s="40"/>
      <c r="AZ506" s="40"/>
      <c r="BA506" s="40"/>
      <c r="BB506" s="40"/>
      <c r="BC506" s="40"/>
    </row>
    <row r="507" spans="1:55">
      <c r="A507" s="242"/>
      <c r="B507" s="242"/>
      <c r="C507" s="242"/>
      <c r="D507" s="242"/>
      <c r="E507" s="242"/>
      <c r="F507" s="242"/>
      <c r="G507" s="242"/>
      <c r="H507" s="242"/>
      <c r="I507" s="242"/>
      <c r="J507" s="242"/>
      <c r="K507" s="242"/>
      <c r="L507" s="242"/>
      <c r="M507" s="242"/>
      <c r="N507" s="242"/>
      <c r="O507" s="242"/>
      <c r="W507" s="102"/>
      <c r="X507" s="102"/>
      <c r="Y507" s="52"/>
      <c r="Z507" s="102"/>
      <c r="AA507" s="102"/>
      <c r="AB507" s="102"/>
      <c r="AC507" s="102"/>
      <c r="AD507" s="102"/>
      <c r="AE507" s="102"/>
      <c r="AF507" s="102"/>
      <c r="AG507" s="102"/>
      <c r="AH507" s="102"/>
      <c r="AI507" s="102"/>
      <c r="AJ507" s="102"/>
      <c r="AO507" s="117"/>
      <c r="AP507" s="118"/>
      <c r="AQ507" s="40"/>
      <c r="AR507" s="40"/>
      <c r="AS507" s="40"/>
      <c r="AT507" s="40"/>
      <c r="AU507" s="40"/>
      <c r="AV507" s="40"/>
      <c r="AW507" s="40"/>
      <c r="AX507" s="40"/>
      <c r="AY507" s="40"/>
      <c r="AZ507" s="40"/>
      <c r="BA507" s="40"/>
      <c r="BB507" s="40"/>
      <c r="BC507" s="40"/>
    </row>
    <row r="508" spans="1:55">
      <c r="A508" s="242"/>
      <c r="B508" s="242"/>
      <c r="C508" s="242"/>
      <c r="D508" s="242"/>
      <c r="E508" s="242"/>
      <c r="F508" s="242"/>
      <c r="G508" s="242"/>
      <c r="H508" s="242"/>
      <c r="I508" s="242"/>
      <c r="J508" s="242"/>
      <c r="K508" s="242"/>
      <c r="L508" s="242"/>
      <c r="M508" s="242"/>
      <c r="N508" s="242"/>
      <c r="O508" s="242"/>
      <c r="W508" s="102"/>
      <c r="X508" s="102"/>
      <c r="Y508" s="52"/>
      <c r="Z508" s="102"/>
      <c r="AA508" s="102"/>
      <c r="AB508" s="102"/>
      <c r="AC508" s="102"/>
      <c r="AD508" s="102"/>
      <c r="AE508" s="102"/>
      <c r="AF508" s="102"/>
      <c r="AG508" s="102"/>
      <c r="AH508" s="102"/>
      <c r="AI508" s="102"/>
      <c r="AJ508" s="102"/>
      <c r="AO508" s="119"/>
      <c r="AP508" s="120"/>
      <c r="AQ508" s="40"/>
      <c r="AR508" s="40"/>
      <c r="AS508" s="40"/>
      <c r="AT508" s="40"/>
      <c r="AU508" s="40"/>
      <c r="AV508" s="40"/>
      <c r="AW508" s="40"/>
      <c r="AX508" s="40"/>
      <c r="AY508" s="40"/>
      <c r="AZ508" s="40"/>
      <c r="BA508" s="40"/>
      <c r="BB508" s="40"/>
      <c r="BC508" s="40"/>
    </row>
    <row r="509" spans="1:55">
      <c r="A509" s="242"/>
      <c r="B509" s="242"/>
      <c r="C509" s="242"/>
      <c r="D509" s="242"/>
      <c r="E509" s="242"/>
      <c r="F509" s="242"/>
      <c r="G509" s="242"/>
      <c r="H509" s="242"/>
      <c r="I509" s="242"/>
      <c r="J509" s="242"/>
      <c r="K509" s="242"/>
      <c r="L509" s="242"/>
      <c r="M509" s="242"/>
      <c r="N509" s="242"/>
      <c r="O509" s="242"/>
      <c r="W509" s="102"/>
      <c r="X509" s="102"/>
      <c r="Y509" s="52"/>
      <c r="Z509" s="102"/>
      <c r="AA509" s="102"/>
      <c r="AB509" s="102"/>
      <c r="AC509" s="102"/>
      <c r="AD509" s="102"/>
      <c r="AE509" s="102"/>
      <c r="AF509" s="102"/>
      <c r="AG509" s="102"/>
      <c r="AH509" s="102"/>
      <c r="AI509" s="102"/>
      <c r="AJ509" s="102"/>
      <c r="AO509" s="117"/>
      <c r="AP509" s="118"/>
      <c r="AQ509" s="40"/>
      <c r="AR509" s="40"/>
      <c r="AS509" s="40"/>
      <c r="AT509" s="40"/>
      <c r="AU509" s="40"/>
      <c r="AV509" s="40"/>
      <c r="AW509" s="40"/>
      <c r="AX509" s="40"/>
      <c r="AY509" s="40"/>
      <c r="AZ509" s="40"/>
      <c r="BA509" s="40"/>
      <c r="BB509" s="40"/>
      <c r="BC509" s="40"/>
    </row>
    <row r="510" spans="1:55">
      <c r="A510" s="242"/>
      <c r="B510" s="242"/>
      <c r="C510" s="242"/>
      <c r="D510" s="242"/>
      <c r="E510" s="242"/>
      <c r="F510" s="242"/>
      <c r="G510" s="242"/>
      <c r="H510" s="242"/>
      <c r="I510" s="242"/>
      <c r="J510" s="242"/>
      <c r="K510" s="242"/>
      <c r="L510" s="242"/>
      <c r="M510" s="242"/>
      <c r="N510" s="242"/>
      <c r="O510" s="242"/>
      <c r="W510" s="102"/>
      <c r="X510" s="102"/>
      <c r="Y510" s="52"/>
      <c r="Z510" s="102"/>
      <c r="AA510" s="102"/>
      <c r="AB510" s="102"/>
      <c r="AC510" s="102"/>
      <c r="AD510" s="102"/>
      <c r="AE510" s="102"/>
      <c r="AF510" s="102"/>
      <c r="AG510" s="102"/>
      <c r="AH510" s="102"/>
      <c r="AI510" s="102"/>
      <c r="AJ510" s="102"/>
      <c r="AO510" s="117"/>
      <c r="AP510" s="118"/>
      <c r="AQ510" s="40"/>
      <c r="AR510" s="40"/>
      <c r="AS510" s="40"/>
      <c r="AT510" s="40"/>
      <c r="AU510" s="40"/>
      <c r="AV510" s="40"/>
      <c r="AW510" s="40"/>
      <c r="AX510" s="40"/>
      <c r="AY510" s="40"/>
      <c r="AZ510" s="40"/>
      <c r="BA510" s="40"/>
      <c r="BB510" s="40"/>
      <c r="BC510" s="40"/>
    </row>
    <row r="511" spans="1:55">
      <c r="A511" s="242"/>
      <c r="B511" s="242"/>
      <c r="C511" s="242"/>
      <c r="D511" s="242"/>
      <c r="E511" s="242"/>
      <c r="F511" s="242"/>
      <c r="G511" s="242"/>
      <c r="H511" s="242"/>
      <c r="I511" s="242"/>
      <c r="J511" s="242"/>
      <c r="K511" s="242"/>
      <c r="L511" s="242"/>
      <c r="M511" s="242"/>
      <c r="N511" s="242"/>
      <c r="O511" s="242"/>
      <c r="W511" s="102"/>
      <c r="X511" s="102"/>
      <c r="Y511" s="52"/>
      <c r="Z511" s="102"/>
      <c r="AA511" s="102"/>
      <c r="AB511" s="102"/>
      <c r="AC511" s="102"/>
      <c r="AD511" s="102"/>
      <c r="AE511" s="102"/>
      <c r="AF511" s="102"/>
      <c r="AG511" s="102"/>
      <c r="AH511" s="102"/>
      <c r="AI511" s="102"/>
      <c r="AJ511" s="102"/>
      <c r="AO511" s="117"/>
      <c r="AP511" s="118"/>
      <c r="AQ511" s="40"/>
      <c r="AR511" s="40"/>
      <c r="AS511" s="40"/>
      <c r="AT511" s="40"/>
      <c r="AU511" s="40"/>
      <c r="AV511" s="40"/>
      <c r="AW511" s="40"/>
      <c r="AX511" s="40"/>
      <c r="AY511" s="40"/>
      <c r="AZ511" s="40"/>
      <c r="BA511" s="40"/>
      <c r="BB511" s="40"/>
      <c r="BC511" s="40"/>
    </row>
    <row r="512" spans="1:55">
      <c r="A512" s="242"/>
      <c r="B512" s="242"/>
      <c r="C512" s="242"/>
      <c r="D512" s="242"/>
      <c r="E512" s="242"/>
      <c r="F512" s="242"/>
      <c r="G512" s="242"/>
      <c r="H512" s="242"/>
      <c r="I512" s="242"/>
      <c r="J512" s="242"/>
      <c r="K512" s="242"/>
      <c r="L512" s="242"/>
      <c r="M512" s="242"/>
      <c r="N512" s="242"/>
      <c r="O512" s="242"/>
      <c r="W512" s="102"/>
      <c r="X512" s="102"/>
      <c r="Y512" s="52"/>
      <c r="Z512" s="102"/>
      <c r="AA512" s="102"/>
      <c r="AB512" s="102"/>
      <c r="AC512" s="102"/>
      <c r="AD512" s="102"/>
      <c r="AE512" s="102"/>
      <c r="AF512" s="102"/>
      <c r="AG512" s="102"/>
      <c r="AH512" s="102"/>
      <c r="AI512" s="102"/>
      <c r="AJ512" s="102"/>
      <c r="AO512" s="119"/>
      <c r="AP512" s="120"/>
      <c r="AQ512" s="40"/>
      <c r="AR512" s="40"/>
      <c r="AS512" s="40"/>
      <c r="AT512" s="40"/>
      <c r="AU512" s="40"/>
      <c r="AV512" s="40"/>
      <c r="AW512" s="40"/>
      <c r="AX512" s="40"/>
      <c r="AY512" s="40"/>
      <c r="AZ512" s="40"/>
      <c r="BA512" s="40"/>
      <c r="BB512" s="40"/>
      <c r="BC512" s="40"/>
    </row>
    <row r="513" spans="1:55">
      <c r="A513" s="242"/>
      <c r="B513" s="242"/>
      <c r="C513" s="242"/>
      <c r="D513" s="242"/>
      <c r="E513" s="242"/>
      <c r="F513" s="242"/>
      <c r="G513" s="242"/>
      <c r="H513" s="242"/>
      <c r="I513" s="242"/>
      <c r="J513" s="242"/>
      <c r="K513" s="242"/>
      <c r="L513" s="242"/>
      <c r="M513" s="242"/>
      <c r="N513" s="242"/>
      <c r="O513" s="242"/>
      <c r="W513" s="102"/>
      <c r="X513" s="102"/>
      <c r="Y513" s="52"/>
      <c r="Z513" s="102"/>
      <c r="AA513" s="102"/>
      <c r="AB513" s="102"/>
      <c r="AC513" s="102"/>
      <c r="AD513" s="102"/>
      <c r="AE513" s="102"/>
      <c r="AF513" s="102"/>
      <c r="AG513" s="102"/>
      <c r="AH513" s="102"/>
      <c r="AI513" s="102"/>
      <c r="AJ513" s="102"/>
      <c r="AO513" s="117"/>
      <c r="AP513" s="118"/>
      <c r="AQ513" s="40"/>
      <c r="AR513" s="40"/>
      <c r="AS513" s="40"/>
      <c r="AT513" s="40"/>
      <c r="AU513" s="40"/>
      <c r="AV513" s="40"/>
      <c r="AW513" s="40"/>
      <c r="AX513" s="40"/>
      <c r="AY513" s="40"/>
      <c r="AZ513" s="40"/>
      <c r="BA513" s="40"/>
      <c r="BB513" s="40"/>
      <c r="BC513" s="40"/>
    </row>
    <row r="514" spans="1:55">
      <c r="A514" s="242"/>
      <c r="B514" s="242"/>
      <c r="C514" s="242"/>
      <c r="D514" s="242"/>
      <c r="E514" s="242"/>
      <c r="F514" s="242"/>
      <c r="G514" s="242"/>
      <c r="H514" s="242"/>
      <c r="I514" s="242"/>
      <c r="J514" s="242"/>
      <c r="K514" s="242"/>
      <c r="L514" s="242"/>
      <c r="M514" s="242"/>
      <c r="N514" s="242"/>
      <c r="O514" s="242"/>
      <c r="W514" s="102"/>
      <c r="X514" s="102"/>
      <c r="Y514" s="52"/>
      <c r="Z514" s="102"/>
      <c r="AA514" s="102"/>
      <c r="AB514" s="102"/>
      <c r="AC514" s="102"/>
      <c r="AD514" s="102"/>
      <c r="AE514" s="102"/>
      <c r="AF514" s="102"/>
      <c r="AG514" s="102"/>
      <c r="AH514" s="102"/>
      <c r="AI514" s="102"/>
      <c r="AJ514" s="102"/>
      <c r="AO514" s="117"/>
      <c r="AP514" s="118"/>
      <c r="AQ514" s="40"/>
      <c r="AR514" s="40"/>
      <c r="AS514" s="40"/>
      <c r="AT514" s="40"/>
      <c r="AU514" s="40"/>
      <c r="AV514" s="40"/>
      <c r="AW514" s="40"/>
      <c r="AX514" s="40"/>
      <c r="AY514" s="40"/>
      <c r="AZ514" s="40"/>
      <c r="BA514" s="40"/>
      <c r="BB514" s="40"/>
      <c r="BC514" s="40"/>
    </row>
    <row r="515" spans="1:55">
      <c r="A515" s="242"/>
      <c r="B515" s="242"/>
      <c r="C515" s="242"/>
      <c r="D515" s="242"/>
      <c r="E515" s="242"/>
      <c r="F515" s="242"/>
      <c r="G515" s="242"/>
      <c r="H515" s="242"/>
      <c r="I515" s="242"/>
      <c r="J515" s="242"/>
      <c r="K515" s="242"/>
      <c r="L515" s="242"/>
      <c r="M515" s="242"/>
      <c r="N515" s="242"/>
      <c r="O515" s="242"/>
      <c r="W515" s="102"/>
      <c r="X515" s="102"/>
      <c r="Y515" s="52"/>
      <c r="Z515" s="102"/>
      <c r="AA515" s="102"/>
      <c r="AB515" s="102"/>
      <c r="AC515" s="102"/>
      <c r="AD515" s="102"/>
      <c r="AE515" s="102"/>
      <c r="AF515" s="102"/>
      <c r="AG515" s="102"/>
      <c r="AH515" s="102"/>
      <c r="AI515" s="102"/>
      <c r="AJ515" s="102"/>
      <c r="AO515" s="119"/>
      <c r="AP515" s="120"/>
      <c r="AQ515" s="40"/>
      <c r="AR515" s="40"/>
      <c r="AS515" s="40"/>
      <c r="AT515" s="40"/>
      <c r="AU515" s="40"/>
      <c r="AV515" s="40"/>
      <c r="AW515" s="40"/>
      <c r="AX515" s="40"/>
      <c r="AY515" s="40"/>
      <c r="AZ515" s="40"/>
      <c r="BA515" s="40"/>
      <c r="BB515" s="40"/>
      <c r="BC515" s="40"/>
    </row>
    <row r="516" spans="1:55">
      <c r="A516" s="242"/>
      <c r="B516" s="242"/>
      <c r="C516" s="242"/>
      <c r="D516" s="242"/>
      <c r="E516" s="242"/>
      <c r="F516" s="242"/>
      <c r="G516" s="242"/>
      <c r="H516" s="242"/>
      <c r="I516" s="242"/>
      <c r="J516" s="242"/>
      <c r="K516" s="242"/>
      <c r="L516" s="242"/>
      <c r="M516" s="242"/>
      <c r="N516" s="242"/>
      <c r="O516" s="242"/>
      <c r="W516" s="102"/>
      <c r="X516" s="102"/>
      <c r="Y516" s="52"/>
      <c r="Z516" s="102"/>
      <c r="AA516" s="102"/>
      <c r="AB516" s="102"/>
      <c r="AC516" s="102"/>
      <c r="AD516" s="102"/>
      <c r="AE516" s="102"/>
      <c r="AF516" s="102"/>
      <c r="AG516" s="102"/>
      <c r="AH516" s="102"/>
      <c r="AI516" s="102"/>
      <c r="AJ516" s="102"/>
      <c r="AO516" s="117"/>
      <c r="AP516" s="118"/>
      <c r="AQ516" s="40"/>
      <c r="AR516" s="40"/>
      <c r="AS516" s="40"/>
      <c r="AT516" s="40"/>
      <c r="AU516" s="40"/>
      <c r="AV516" s="40"/>
      <c r="AW516" s="40"/>
      <c r="AX516" s="40"/>
      <c r="AY516" s="40"/>
      <c r="AZ516" s="40"/>
      <c r="BA516" s="40"/>
      <c r="BB516" s="40"/>
      <c r="BC516" s="40"/>
    </row>
    <row r="517" spans="1:55">
      <c r="A517" s="242"/>
      <c r="B517" s="242"/>
      <c r="C517" s="242"/>
      <c r="D517" s="242"/>
      <c r="E517" s="242"/>
      <c r="F517" s="242"/>
      <c r="G517" s="242"/>
      <c r="H517" s="242"/>
      <c r="I517" s="242"/>
      <c r="J517" s="242"/>
      <c r="K517" s="242"/>
      <c r="L517" s="242"/>
      <c r="M517" s="242"/>
      <c r="N517" s="242"/>
      <c r="O517" s="242"/>
      <c r="W517" s="102"/>
      <c r="X517" s="102"/>
      <c r="Y517" s="52"/>
      <c r="Z517" s="102"/>
      <c r="AA517" s="102"/>
      <c r="AB517" s="102"/>
      <c r="AC517" s="102"/>
      <c r="AD517" s="102"/>
      <c r="AE517" s="102"/>
      <c r="AF517" s="102"/>
      <c r="AG517" s="102"/>
      <c r="AH517" s="102"/>
      <c r="AI517" s="102"/>
      <c r="AJ517" s="102"/>
      <c r="AO517" s="117"/>
      <c r="AP517" s="118"/>
      <c r="AQ517" s="40"/>
      <c r="AR517" s="40"/>
      <c r="AS517" s="40"/>
      <c r="AT517" s="40"/>
      <c r="AU517" s="40"/>
      <c r="AV517" s="40"/>
      <c r="AW517" s="40"/>
      <c r="AX517" s="40"/>
      <c r="AY517" s="40"/>
      <c r="AZ517" s="40"/>
      <c r="BA517" s="40"/>
      <c r="BB517" s="40"/>
      <c r="BC517" s="40"/>
    </row>
    <row r="518" spans="1:55">
      <c r="A518" s="242"/>
      <c r="B518" s="242"/>
      <c r="C518" s="242"/>
      <c r="D518" s="242"/>
      <c r="E518" s="242"/>
      <c r="F518" s="242"/>
      <c r="G518" s="242"/>
      <c r="H518" s="242"/>
      <c r="I518" s="242"/>
      <c r="J518" s="242"/>
      <c r="K518" s="242"/>
      <c r="L518" s="242"/>
      <c r="M518" s="242"/>
      <c r="N518" s="242"/>
      <c r="O518" s="242"/>
      <c r="W518" s="102"/>
      <c r="X518" s="102"/>
      <c r="Y518" s="52"/>
      <c r="Z518" s="102"/>
      <c r="AA518" s="102"/>
      <c r="AB518" s="102"/>
      <c r="AC518" s="102"/>
      <c r="AD518" s="102"/>
      <c r="AE518" s="102"/>
      <c r="AF518" s="102"/>
      <c r="AG518" s="102"/>
      <c r="AH518" s="102"/>
      <c r="AI518" s="102"/>
      <c r="AJ518" s="102"/>
      <c r="AO518" s="119"/>
      <c r="AP518" s="120"/>
      <c r="AQ518" s="40"/>
      <c r="AR518" s="40"/>
      <c r="AS518" s="40"/>
      <c r="AT518" s="40"/>
      <c r="AU518" s="40"/>
      <c r="AV518" s="40"/>
      <c r="AW518" s="40"/>
      <c r="AX518" s="40"/>
      <c r="AY518" s="40"/>
      <c r="AZ518" s="40"/>
      <c r="BA518" s="40"/>
      <c r="BB518" s="40"/>
      <c r="BC518" s="40"/>
    </row>
    <row r="519" spans="1:55">
      <c r="A519" s="242"/>
      <c r="B519" s="242"/>
      <c r="C519" s="242"/>
      <c r="D519" s="242"/>
      <c r="E519" s="242"/>
      <c r="F519" s="242"/>
      <c r="G519" s="242"/>
      <c r="H519" s="242"/>
      <c r="I519" s="242"/>
      <c r="J519" s="242"/>
      <c r="K519" s="242"/>
      <c r="L519" s="242"/>
      <c r="M519" s="242"/>
      <c r="N519" s="242"/>
      <c r="O519" s="242"/>
      <c r="W519" s="102"/>
      <c r="X519" s="102"/>
      <c r="Y519" s="52"/>
      <c r="Z519" s="102"/>
      <c r="AA519" s="102"/>
      <c r="AB519" s="102"/>
      <c r="AC519" s="102"/>
      <c r="AD519" s="102"/>
      <c r="AE519" s="102"/>
      <c r="AF519" s="102"/>
      <c r="AG519" s="102"/>
      <c r="AH519" s="102"/>
      <c r="AI519" s="102"/>
      <c r="AJ519" s="102"/>
      <c r="AO519" s="119"/>
      <c r="AP519" s="120"/>
      <c r="AQ519" s="40"/>
      <c r="AR519" s="40"/>
      <c r="AS519" s="40"/>
      <c r="AT519" s="40"/>
      <c r="AU519" s="40"/>
      <c r="AV519" s="40"/>
      <c r="AW519" s="40"/>
      <c r="AX519" s="40"/>
      <c r="AY519" s="40"/>
      <c r="AZ519" s="40"/>
      <c r="BA519" s="40"/>
      <c r="BB519" s="40"/>
      <c r="BC519" s="40"/>
    </row>
    <row r="520" spans="1:55">
      <c r="A520" s="242"/>
      <c r="B520" s="242"/>
      <c r="C520" s="242"/>
      <c r="D520" s="242"/>
      <c r="E520" s="242"/>
      <c r="F520" s="242"/>
      <c r="G520" s="242"/>
      <c r="H520" s="242"/>
      <c r="I520" s="242"/>
      <c r="J520" s="242"/>
      <c r="K520" s="242"/>
      <c r="L520" s="242"/>
      <c r="M520" s="242"/>
      <c r="N520" s="242"/>
      <c r="O520" s="242"/>
      <c r="W520" s="102"/>
      <c r="X520" s="102"/>
      <c r="Y520" s="52"/>
      <c r="Z520" s="102"/>
      <c r="AA520" s="102"/>
      <c r="AB520" s="102"/>
      <c r="AC520" s="102"/>
      <c r="AD520" s="102"/>
      <c r="AE520" s="102"/>
      <c r="AF520" s="102"/>
      <c r="AG520" s="102"/>
      <c r="AH520" s="102"/>
      <c r="AI520" s="102"/>
      <c r="AJ520" s="102"/>
      <c r="AO520" s="119"/>
      <c r="AP520" s="120"/>
      <c r="AQ520" s="40"/>
      <c r="AR520" s="40"/>
      <c r="AS520" s="40"/>
      <c r="AT520" s="40"/>
      <c r="AU520" s="40"/>
      <c r="AV520" s="40"/>
      <c r="AW520" s="40"/>
      <c r="AX520" s="40"/>
      <c r="AY520" s="40"/>
      <c r="AZ520" s="40"/>
      <c r="BA520" s="40"/>
      <c r="BB520" s="40"/>
      <c r="BC520" s="40"/>
    </row>
    <row r="521" spans="1:55">
      <c r="A521" s="242"/>
      <c r="B521" s="242"/>
      <c r="C521" s="242"/>
      <c r="D521" s="242"/>
      <c r="E521" s="242"/>
      <c r="F521" s="242"/>
      <c r="G521" s="242"/>
      <c r="H521" s="242"/>
      <c r="I521" s="242"/>
      <c r="J521" s="242"/>
      <c r="K521" s="242"/>
      <c r="L521" s="242"/>
      <c r="M521" s="242"/>
      <c r="N521" s="242"/>
      <c r="O521" s="242"/>
      <c r="W521" s="102"/>
      <c r="X521" s="102"/>
      <c r="Y521" s="52"/>
      <c r="Z521" s="102"/>
      <c r="AA521" s="102"/>
      <c r="AB521" s="102"/>
      <c r="AC521" s="102"/>
      <c r="AD521" s="102"/>
      <c r="AE521" s="102"/>
      <c r="AF521" s="102"/>
      <c r="AG521" s="102"/>
      <c r="AH521" s="102"/>
      <c r="AI521" s="102"/>
      <c r="AJ521" s="102"/>
      <c r="AO521" s="119"/>
      <c r="AP521" s="120"/>
      <c r="AQ521" s="40"/>
      <c r="AR521" s="40"/>
      <c r="AS521" s="40"/>
      <c r="AT521" s="40"/>
      <c r="AU521" s="40"/>
      <c r="AV521" s="40"/>
      <c r="AW521" s="40"/>
      <c r="AX521" s="40"/>
      <c r="AY521" s="40"/>
      <c r="AZ521" s="40"/>
      <c r="BA521" s="40"/>
      <c r="BB521" s="40"/>
      <c r="BC521" s="40"/>
    </row>
    <row r="522" spans="1:55" ht="41.25" customHeight="1">
      <c r="A522" s="242"/>
      <c r="B522" s="242"/>
      <c r="C522" s="242"/>
      <c r="D522" s="242"/>
      <c r="E522" s="242"/>
      <c r="F522" s="242"/>
      <c r="G522" s="242"/>
      <c r="H522" s="242"/>
      <c r="I522" s="242"/>
      <c r="J522" s="242"/>
      <c r="K522" s="242"/>
      <c r="L522" s="242"/>
      <c r="M522" s="242"/>
      <c r="N522" s="242"/>
      <c r="O522" s="242"/>
      <c r="W522" s="102"/>
      <c r="X522" s="102"/>
      <c r="Y522" s="52"/>
      <c r="Z522" s="102"/>
      <c r="AA522" s="102"/>
      <c r="AB522" s="102"/>
      <c r="AC522" s="102"/>
      <c r="AD522" s="102"/>
      <c r="AE522" s="102"/>
      <c r="AF522" s="102"/>
      <c r="AG522" s="102"/>
      <c r="AH522" s="102"/>
      <c r="AI522" s="102"/>
      <c r="AJ522" s="102"/>
      <c r="AO522" s="124"/>
      <c r="AP522" s="125"/>
      <c r="AQ522" s="40"/>
      <c r="AR522" s="40"/>
      <c r="AS522" s="40"/>
      <c r="AT522" s="40"/>
      <c r="AU522" s="40"/>
      <c r="AV522" s="40"/>
      <c r="AW522" s="40"/>
      <c r="AX522" s="40"/>
      <c r="AY522" s="40"/>
      <c r="AZ522" s="40"/>
      <c r="BA522" s="40"/>
      <c r="BB522" s="40"/>
      <c r="BC522" s="40"/>
    </row>
    <row r="523" spans="1:55">
      <c r="A523" s="242"/>
      <c r="B523" s="242"/>
      <c r="C523" s="242"/>
      <c r="D523" s="242"/>
      <c r="E523" s="242"/>
      <c r="F523" s="242"/>
      <c r="G523" s="242"/>
      <c r="H523" s="242"/>
      <c r="I523" s="242"/>
      <c r="J523" s="242"/>
      <c r="K523" s="242"/>
      <c r="L523" s="242"/>
      <c r="M523" s="242"/>
      <c r="N523" s="242"/>
      <c r="O523" s="242"/>
      <c r="W523" s="102"/>
      <c r="X523" s="102"/>
      <c r="Y523" s="52"/>
      <c r="Z523" s="102"/>
      <c r="AA523" s="102"/>
      <c r="AB523" s="102"/>
      <c r="AC523" s="102"/>
      <c r="AD523" s="102"/>
      <c r="AE523" s="102"/>
      <c r="AF523" s="102"/>
      <c r="AG523" s="102"/>
      <c r="AH523" s="102"/>
      <c r="AI523" s="102"/>
      <c r="AJ523" s="102"/>
      <c r="AO523" s="124"/>
      <c r="AP523" s="125"/>
      <c r="AQ523" s="40"/>
      <c r="AR523" s="40"/>
      <c r="AS523" s="40"/>
      <c r="AT523" s="40"/>
      <c r="AU523" s="40"/>
      <c r="AV523" s="40"/>
      <c r="AW523" s="40"/>
      <c r="AX523" s="40"/>
      <c r="AY523" s="40"/>
      <c r="AZ523" s="40"/>
      <c r="BA523" s="40"/>
      <c r="BB523" s="40"/>
      <c r="BC523" s="40"/>
    </row>
    <row r="524" spans="1:55">
      <c r="A524" s="242"/>
      <c r="B524" s="242"/>
      <c r="C524" s="242"/>
      <c r="D524" s="242"/>
      <c r="E524" s="242"/>
      <c r="F524" s="242"/>
      <c r="G524" s="242"/>
      <c r="H524" s="242"/>
      <c r="I524" s="242"/>
      <c r="J524" s="242"/>
      <c r="K524" s="242"/>
      <c r="L524" s="242"/>
      <c r="M524" s="242"/>
      <c r="N524" s="242"/>
      <c r="O524" s="242"/>
      <c r="W524" s="102"/>
      <c r="X524" s="102"/>
      <c r="Y524" s="52"/>
      <c r="Z524" s="102"/>
      <c r="AA524" s="102"/>
      <c r="AB524" s="102"/>
      <c r="AC524" s="102"/>
      <c r="AD524" s="102"/>
      <c r="AE524" s="102"/>
      <c r="AF524" s="102"/>
      <c r="AG524" s="102"/>
      <c r="AH524" s="102"/>
      <c r="AI524" s="102"/>
      <c r="AJ524" s="102"/>
      <c r="AO524" s="124"/>
      <c r="AP524" s="125"/>
      <c r="AQ524" s="40"/>
      <c r="AR524" s="40"/>
      <c r="AS524" s="40"/>
      <c r="AT524" s="40"/>
      <c r="AU524" s="40"/>
      <c r="AV524" s="40"/>
      <c r="AW524" s="40"/>
      <c r="AX524" s="40"/>
      <c r="AY524" s="40"/>
      <c r="AZ524" s="40"/>
      <c r="BA524" s="40"/>
      <c r="BB524" s="40"/>
      <c r="BC524" s="40"/>
    </row>
    <row r="525" spans="1:55">
      <c r="A525" s="242"/>
      <c r="B525" s="242"/>
      <c r="C525" s="242"/>
      <c r="D525" s="242"/>
      <c r="E525" s="242"/>
      <c r="F525" s="242"/>
      <c r="G525" s="242"/>
      <c r="H525" s="242"/>
      <c r="I525" s="242"/>
      <c r="J525" s="242"/>
      <c r="K525" s="242"/>
      <c r="L525" s="242"/>
      <c r="M525" s="242"/>
      <c r="N525" s="242"/>
      <c r="O525" s="242"/>
      <c r="W525" s="102"/>
      <c r="X525" s="102"/>
      <c r="Y525" s="52"/>
      <c r="Z525" s="102"/>
      <c r="AA525" s="102"/>
      <c r="AB525" s="102"/>
      <c r="AC525" s="102"/>
      <c r="AD525" s="102"/>
      <c r="AE525" s="102"/>
      <c r="AF525" s="102"/>
      <c r="AG525" s="102"/>
      <c r="AH525" s="102"/>
      <c r="AI525" s="102"/>
      <c r="AJ525" s="102"/>
    </row>
    <row r="526" spans="1:55" ht="63.75" customHeight="1">
      <c r="A526" s="242"/>
      <c r="B526" s="242"/>
      <c r="C526" s="242"/>
      <c r="D526" s="242"/>
      <c r="E526" s="242"/>
      <c r="F526" s="242"/>
      <c r="G526" s="242"/>
      <c r="H526" s="242"/>
      <c r="I526" s="242"/>
      <c r="J526" s="242"/>
      <c r="K526" s="242"/>
      <c r="L526" s="242"/>
      <c r="M526" s="242"/>
      <c r="N526" s="242"/>
      <c r="O526" s="242"/>
      <c r="W526" s="102"/>
      <c r="X526" s="102"/>
      <c r="Y526" s="52"/>
      <c r="Z526" s="102"/>
      <c r="AA526" s="102"/>
      <c r="AB526" s="102"/>
      <c r="AC526" s="102"/>
      <c r="AD526" s="102"/>
      <c r="AE526" s="102"/>
      <c r="AF526" s="102"/>
      <c r="AG526" s="102"/>
      <c r="AH526" s="102"/>
      <c r="AI526" s="102"/>
      <c r="AJ526" s="102"/>
    </row>
    <row r="527" spans="1:55">
      <c r="A527" s="242"/>
      <c r="B527" s="242"/>
      <c r="C527" s="242"/>
      <c r="D527" s="242"/>
      <c r="E527" s="242"/>
      <c r="F527" s="242"/>
      <c r="G527" s="242"/>
      <c r="H527" s="242"/>
      <c r="I527" s="242"/>
      <c r="J527" s="242"/>
      <c r="K527" s="242"/>
      <c r="L527" s="242"/>
      <c r="M527" s="242"/>
      <c r="N527" s="242"/>
      <c r="O527" s="242"/>
      <c r="W527" s="102"/>
      <c r="X527" s="102"/>
      <c r="Y527" s="52"/>
      <c r="Z527" s="102"/>
      <c r="AA527" s="102"/>
      <c r="AB527" s="102"/>
      <c r="AC527" s="102"/>
      <c r="AD527" s="102"/>
      <c r="AE527" s="102"/>
      <c r="AF527" s="102"/>
      <c r="AG527" s="102"/>
      <c r="AH527" s="102"/>
      <c r="AI527" s="102"/>
      <c r="AJ527" s="102"/>
    </row>
    <row r="528" spans="1:55">
      <c r="A528" s="242"/>
      <c r="B528" s="242"/>
      <c r="C528" s="242"/>
      <c r="D528" s="242"/>
      <c r="E528" s="242"/>
      <c r="F528" s="242"/>
      <c r="G528" s="242"/>
      <c r="H528" s="242"/>
      <c r="I528" s="242"/>
      <c r="J528" s="242"/>
      <c r="K528" s="242"/>
      <c r="L528" s="242"/>
      <c r="M528" s="242"/>
      <c r="N528" s="242"/>
      <c r="O528" s="242"/>
      <c r="W528" s="102"/>
      <c r="X528" s="102"/>
      <c r="Y528" s="52"/>
      <c r="Z528" s="102"/>
      <c r="AA528" s="102"/>
      <c r="AB528" s="102"/>
      <c r="AC528" s="102"/>
      <c r="AD528" s="102"/>
      <c r="AE528" s="102"/>
      <c r="AF528" s="102"/>
      <c r="AG528" s="102"/>
      <c r="AH528" s="102"/>
      <c r="AI528" s="102"/>
      <c r="AJ528" s="102"/>
    </row>
    <row r="529" spans="1:36">
      <c r="A529" s="242"/>
      <c r="B529" s="242"/>
      <c r="C529" s="242"/>
      <c r="D529" s="242"/>
      <c r="E529" s="242"/>
      <c r="F529" s="242"/>
      <c r="G529" s="242"/>
      <c r="H529" s="242"/>
      <c r="I529" s="242"/>
      <c r="J529" s="242"/>
      <c r="K529" s="242"/>
      <c r="L529" s="242"/>
      <c r="M529" s="242"/>
      <c r="N529" s="242"/>
      <c r="O529" s="242"/>
      <c r="W529" s="102"/>
      <c r="X529" s="102"/>
      <c r="Y529" s="52"/>
      <c r="Z529" s="102"/>
      <c r="AA529" s="102"/>
      <c r="AB529" s="102"/>
      <c r="AC529" s="102"/>
      <c r="AD529" s="102"/>
      <c r="AE529" s="102"/>
      <c r="AF529" s="102"/>
      <c r="AG529" s="102"/>
      <c r="AH529" s="102"/>
      <c r="AI529" s="102"/>
      <c r="AJ529" s="102"/>
    </row>
    <row r="530" spans="1:36">
      <c r="A530" s="242"/>
      <c r="B530" s="242"/>
      <c r="C530" s="242"/>
      <c r="D530" s="242"/>
      <c r="E530" s="242"/>
      <c r="F530" s="242"/>
      <c r="G530" s="242"/>
      <c r="H530" s="242"/>
      <c r="I530" s="242"/>
      <c r="J530" s="242"/>
      <c r="K530" s="242"/>
      <c r="L530" s="242"/>
      <c r="M530" s="242"/>
      <c r="N530" s="242"/>
      <c r="O530" s="242"/>
      <c r="W530" s="102"/>
      <c r="X530" s="102"/>
      <c r="Y530" s="52"/>
      <c r="Z530" s="102"/>
      <c r="AA530" s="102"/>
      <c r="AB530" s="102"/>
      <c r="AC530" s="102"/>
      <c r="AD530" s="102"/>
      <c r="AE530" s="102"/>
      <c r="AF530" s="102"/>
      <c r="AG530" s="102"/>
      <c r="AH530" s="102"/>
      <c r="AI530" s="102"/>
      <c r="AJ530" s="102"/>
    </row>
    <row r="531" spans="1:36">
      <c r="A531" s="242"/>
      <c r="B531" s="242"/>
      <c r="C531" s="242"/>
      <c r="D531" s="242"/>
      <c r="E531" s="242"/>
      <c r="F531" s="242"/>
      <c r="G531" s="242"/>
      <c r="H531" s="242"/>
      <c r="I531" s="242"/>
      <c r="J531" s="242"/>
      <c r="K531" s="242"/>
      <c r="L531" s="242"/>
      <c r="M531" s="242"/>
      <c r="N531" s="242"/>
      <c r="O531" s="242"/>
      <c r="W531" s="102"/>
      <c r="X531" s="102"/>
      <c r="Y531" s="52"/>
      <c r="Z531" s="102"/>
      <c r="AA531" s="102"/>
      <c r="AB531" s="102"/>
      <c r="AC531" s="102"/>
      <c r="AD531" s="102"/>
      <c r="AE531" s="102"/>
      <c r="AF531" s="102"/>
      <c r="AG531" s="102"/>
      <c r="AH531" s="102"/>
      <c r="AI531" s="102"/>
      <c r="AJ531" s="102"/>
    </row>
    <row r="532" spans="1:36">
      <c r="A532" s="242"/>
      <c r="B532" s="242"/>
      <c r="C532" s="242"/>
      <c r="D532" s="242"/>
      <c r="E532" s="242"/>
      <c r="F532" s="242"/>
      <c r="G532" s="242"/>
      <c r="H532" s="242"/>
      <c r="I532" s="242"/>
      <c r="J532" s="242"/>
      <c r="K532" s="242"/>
      <c r="L532" s="242"/>
      <c r="M532" s="242"/>
      <c r="N532" s="242"/>
      <c r="O532" s="242"/>
      <c r="W532" s="102"/>
      <c r="X532" s="102"/>
      <c r="Y532" s="52"/>
      <c r="Z532" s="102"/>
      <c r="AA532" s="102"/>
      <c r="AB532" s="102"/>
      <c r="AC532" s="102"/>
      <c r="AD532" s="102"/>
      <c r="AE532" s="102"/>
      <c r="AF532" s="102"/>
      <c r="AG532" s="102"/>
      <c r="AH532" s="102"/>
      <c r="AI532" s="102"/>
      <c r="AJ532" s="102"/>
    </row>
    <row r="533" spans="1:36" ht="42" customHeight="1">
      <c r="A533" s="242"/>
      <c r="B533" s="242"/>
      <c r="C533" s="242"/>
      <c r="D533" s="242"/>
      <c r="E533" s="242"/>
      <c r="F533" s="242"/>
      <c r="G533" s="242"/>
      <c r="H533" s="242"/>
      <c r="I533" s="242"/>
      <c r="J533" s="242"/>
      <c r="K533" s="242"/>
      <c r="L533" s="242"/>
      <c r="M533" s="242"/>
      <c r="N533" s="242"/>
      <c r="O533" s="242"/>
      <c r="W533" s="102"/>
      <c r="X533" s="102"/>
      <c r="Y533" s="52"/>
      <c r="Z533" s="102"/>
      <c r="AA533" s="102"/>
      <c r="AB533" s="102"/>
      <c r="AC533" s="102"/>
      <c r="AD533" s="102"/>
      <c r="AE533" s="102"/>
      <c r="AF533" s="102"/>
      <c r="AG533" s="102"/>
      <c r="AH533" s="102"/>
      <c r="AI533" s="102"/>
      <c r="AJ533" s="102"/>
    </row>
    <row r="534" spans="1:36">
      <c r="A534" s="242"/>
      <c r="B534" s="242"/>
      <c r="C534" s="242"/>
      <c r="D534" s="242"/>
      <c r="E534" s="242"/>
      <c r="F534" s="242"/>
      <c r="G534" s="242"/>
      <c r="H534" s="242"/>
      <c r="I534" s="242"/>
      <c r="J534" s="242"/>
      <c r="K534" s="242"/>
      <c r="L534" s="242"/>
      <c r="M534" s="242"/>
      <c r="N534" s="242"/>
      <c r="O534" s="242"/>
      <c r="W534" s="102"/>
      <c r="X534" s="102"/>
      <c r="Y534" s="52"/>
      <c r="Z534" s="102"/>
      <c r="AA534" s="102"/>
      <c r="AB534" s="102"/>
      <c r="AC534" s="102"/>
      <c r="AD534" s="102"/>
      <c r="AE534" s="102"/>
      <c r="AF534" s="102"/>
      <c r="AG534" s="102"/>
      <c r="AH534" s="102"/>
      <c r="AI534" s="102"/>
      <c r="AJ534" s="102"/>
    </row>
    <row r="535" spans="1:36">
      <c r="A535" s="242"/>
      <c r="B535" s="242"/>
      <c r="C535" s="242"/>
      <c r="D535" s="242"/>
      <c r="E535" s="242"/>
      <c r="F535" s="242"/>
      <c r="G535" s="242"/>
      <c r="H535" s="242"/>
      <c r="I535" s="242"/>
      <c r="J535" s="242"/>
      <c r="K535" s="242"/>
      <c r="L535" s="242"/>
      <c r="M535" s="242"/>
      <c r="N535" s="242"/>
      <c r="O535" s="242"/>
      <c r="W535" s="102"/>
      <c r="X535" s="102"/>
      <c r="Y535" s="52"/>
      <c r="Z535" s="102"/>
      <c r="AA535" s="102"/>
      <c r="AB535" s="102"/>
      <c r="AC535" s="102"/>
      <c r="AD535" s="102"/>
      <c r="AE535" s="102"/>
      <c r="AF535" s="102"/>
      <c r="AG535" s="102"/>
      <c r="AH535" s="102"/>
      <c r="AI535" s="102"/>
      <c r="AJ535" s="102"/>
    </row>
    <row r="536" spans="1:36">
      <c r="A536" s="242"/>
      <c r="B536" s="242"/>
      <c r="C536" s="242"/>
      <c r="D536" s="242"/>
      <c r="E536" s="242"/>
      <c r="F536" s="242"/>
      <c r="G536" s="242"/>
      <c r="H536" s="242"/>
      <c r="I536" s="242"/>
      <c r="J536" s="242"/>
      <c r="K536" s="242"/>
      <c r="L536" s="242"/>
      <c r="M536" s="242"/>
      <c r="N536" s="242"/>
      <c r="O536" s="242"/>
      <c r="W536" s="102"/>
      <c r="X536" s="102"/>
      <c r="Y536" s="52"/>
      <c r="Z536" s="102"/>
      <c r="AA536" s="102"/>
      <c r="AB536" s="102"/>
      <c r="AC536" s="102"/>
      <c r="AD536" s="102"/>
      <c r="AE536" s="102"/>
      <c r="AF536" s="102"/>
      <c r="AG536" s="102"/>
      <c r="AH536" s="102"/>
      <c r="AI536" s="102"/>
      <c r="AJ536" s="102"/>
    </row>
    <row r="537" spans="1:36">
      <c r="A537" s="242"/>
      <c r="B537" s="242"/>
      <c r="C537" s="242"/>
      <c r="D537" s="242"/>
      <c r="E537" s="242"/>
      <c r="F537" s="242"/>
      <c r="G537" s="242"/>
      <c r="H537" s="242"/>
      <c r="I537" s="242"/>
      <c r="J537" s="242"/>
      <c r="K537" s="242"/>
      <c r="L537" s="242"/>
      <c r="M537" s="242"/>
      <c r="N537" s="242"/>
      <c r="O537" s="242"/>
      <c r="W537" s="102"/>
      <c r="X537" s="102"/>
      <c r="Y537" s="52"/>
      <c r="Z537" s="102"/>
      <c r="AA537" s="102"/>
      <c r="AB537" s="102"/>
      <c r="AC537" s="102"/>
      <c r="AD537" s="102"/>
      <c r="AE537" s="102"/>
      <c r="AF537" s="102"/>
      <c r="AG537" s="102"/>
      <c r="AH537" s="102"/>
      <c r="AI537" s="102"/>
      <c r="AJ537" s="102"/>
    </row>
    <row r="538" spans="1:36">
      <c r="A538" s="242"/>
      <c r="B538" s="242"/>
      <c r="C538" s="242"/>
      <c r="D538" s="242"/>
      <c r="E538" s="242"/>
      <c r="F538" s="242"/>
      <c r="G538" s="242"/>
      <c r="H538" s="242"/>
      <c r="I538" s="242"/>
      <c r="J538" s="242"/>
      <c r="K538" s="242"/>
      <c r="L538" s="242"/>
      <c r="M538" s="242"/>
      <c r="N538" s="242"/>
      <c r="O538" s="242"/>
      <c r="W538" s="102"/>
      <c r="X538" s="102"/>
      <c r="Y538" s="52"/>
      <c r="Z538" s="102"/>
      <c r="AA538" s="102"/>
      <c r="AB538" s="102"/>
      <c r="AC538" s="102"/>
      <c r="AD538" s="102"/>
      <c r="AE538" s="102"/>
      <c r="AF538" s="102"/>
      <c r="AG538" s="102"/>
      <c r="AH538" s="102"/>
      <c r="AI538" s="102"/>
      <c r="AJ538" s="102"/>
    </row>
    <row r="539" spans="1:36">
      <c r="A539" s="242"/>
      <c r="B539" s="242"/>
      <c r="C539" s="242"/>
      <c r="D539" s="242"/>
      <c r="E539" s="242"/>
      <c r="F539" s="242"/>
      <c r="G539" s="242"/>
      <c r="H539" s="242"/>
      <c r="I539" s="242"/>
      <c r="J539" s="242"/>
      <c r="K539" s="242"/>
      <c r="L539" s="242"/>
      <c r="M539" s="242"/>
      <c r="N539" s="242"/>
      <c r="O539" s="242"/>
      <c r="W539" s="102"/>
      <c r="X539" s="102"/>
      <c r="Y539" s="52"/>
      <c r="Z539" s="102"/>
      <c r="AA539" s="102"/>
      <c r="AB539" s="102"/>
      <c r="AC539" s="102"/>
      <c r="AD539" s="102"/>
      <c r="AE539" s="102"/>
      <c r="AF539" s="102"/>
      <c r="AG539" s="102"/>
      <c r="AH539" s="102"/>
      <c r="AI539" s="102"/>
      <c r="AJ539" s="102"/>
    </row>
    <row r="540" spans="1:36">
      <c r="A540" s="242"/>
      <c r="B540" s="242"/>
      <c r="C540" s="242"/>
      <c r="D540" s="242"/>
      <c r="E540" s="242"/>
      <c r="F540" s="242"/>
      <c r="G540" s="242"/>
      <c r="H540" s="242"/>
      <c r="I540" s="242"/>
      <c r="J540" s="242"/>
      <c r="K540" s="242"/>
      <c r="L540" s="242"/>
      <c r="M540" s="242"/>
      <c r="N540" s="242"/>
      <c r="O540" s="242"/>
      <c r="W540" s="102"/>
      <c r="X540" s="102"/>
      <c r="Y540" s="52"/>
      <c r="Z540" s="102"/>
      <c r="AA540" s="102"/>
      <c r="AB540" s="102"/>
      <c r="AC540" s="102"/>
      <c r="AD540" s="102"/>
      <c r="AE540" s="102"/>
      <c r="AF540" s="102"/>
      <c r="AG540" s="102"/>
      <c r="AH540" s="102"/>
      <c r="AI540" s="102"/>
      <c r="AJ540" s="102"/>
    </row>
    <row r="541" spans="1:36">
      <c r="A541" s="242"/>
      <c r="B541" s="242"/>
      <c r="C541" s="242"/>
      <c r="D541" s="242"/>
      <c r="E541" s="242"/>
      <c r="F541" s="242"/>
      <c r="G541" s="242"/>
      <c r="H541" s="242"/>
      <c r="I541" s="242"/>
      <c r="J541" s="242"/>
      <c r="K541" s="242"/>
      <c r="L541" s="242"/>
      <c r="M541" s="242"/>
      <c r="N541" s="242"/>
      <c r="O541" s="242"/>
      <c r="W541" s="102"/>
      <c r="X541" s="102"/>
      <c r="Y541" s="52"/>
      <c r="Z541" s="102"/>
      <c r="AA541" s="102"/>
      <c r="AB541" s="102"/>
      <c r="AC541" s="102"/>
      <c r="AD541" s="102"/>
      <c r="AE541" s="102"/>
      <c r="AF541" s="102"/>
      <c r="AG541" s="102"/>
      <c r="AH541" s="102"/>
      <c r="AI541" s="102"/>
      <c r="AJ541" s="102"/>
    </row>
    <row r="542" spans="1:36">
      <c r="A542" s="242"/>
      <c r="B542" s="242"/>
      <c r="C542" s="242"/>
      <c r="D542" s="242"/>
      <c r="E542" s="242"/>
      <c r="F542" s="242"/>
      <c r="G542" s="242"/>
      <c r="H542" s="242"/>
      <c r="I542" s="242"/>
      <c r="J542" s="242"/>
      <c r="K542" s="242"/>
      <c r="L542" s="242"/>
      <c r="M542" s="242"/>
      <c r="N542" s="242"/>
      <c r="O542" s="242"/>
      <c r="W542" s="102"/>
      <c r="X542" s="102"/>
      <c r="Y542" s="52"/>
      <c r="Z542" s="102"/>
      <c r="AA542" s="102"/>
      <c r="AB542" s="102"/>
      <c r="AC542" s="102"/>
      <c r="AD542" s="102"/>
      <c r="AE542" s="102"/>
      <c r="AF542" s="102"/>
      <c r="AG542" s="102"/>
      <c r="AH542" s="102"/>
      <c r="AI542" s="102"/>
      <c r="AJ542" s="102"/>
    </row>
    <row r="543" spans="1:36">
      <c r="A543" s="242"/>
      <c r="B543" s="242"/>
      <c r="C543" s="242"/>
      <c r="D543" s="242"/>
      <c r="E543" s="242"/>
      <c r="F543" s="242"/>
      <c r="G543" s="242"/>
      <c r="H543" s="242"/>
      <c r="I543" s="242"/>
      <c r="J543" s="242"/>
      <c r="K543" s="242"/>
      <c r="L543" s="242"/>
      <c r="M543" s="242"/>
      <c r="N543" s="242"/>
      <c r="O543" s="242"/>
      <c r="W543" s="102"/>
      <c r="X543" s="102"/>
      <c r="Y543" s="52"/>
      <c r="Z543" s="102"/>
      <c r="AA543" s="102"/>
      <c r="AB543" s="102"/>
      <c r="AC543" s="102"/>
      <c r="AD543" s="102"/>
      <c r="AE543" s="102"/>
      <c r="AF543" s="102"/>
      <c r="AG543" s="102"/>
      <c r="AH543" s="102"/>
      <c r="AI543" s="102"/>
      <c r="AJ543" s="102"/>
    </row>
    <row r="544" spans="1:36">
      <c r="A544" s="242"/>
      <c r="B544" s="242"/>
      <c r="C544" s="242"/>
      <c r="D544" s="242"/>
      <c r="E544" s="242"/>
      <c r="F544" s="242"/>
      <c r="G544" s="242"/>
      <c r="H544" s="242"/>
      <c r="I544" s="242"/>
      <c r="J544" s="242"/>
      <c r="K544" s="242"/>
      <c r="L544" s="242"/>
      <c r="M544" s="242"/>
      <c r="N544" s="242"/>
      <c r="O544" s="242"/>
      <c r="W544" s="102"/>
      <c r="X544" s="102"/>
      <c r="Y544" s="52"/>
      <c r="Z544" s="102"/>
      <c r="AA544" s="102"/>
      <c r="AB544" s="102"/>
      <c r="AC544" s="102"/>
      <c r="AD544" s="102"/>
      <c r="AE544" s="102"/>
      <c r="AF544" s="102"/>
      <c r="AG544" s="102"/>
      <c r="AH544" s="102"/>
      <c r="AI544" s="102"/>
      <c r="AJ544" s="102"/>
    </row>
    <row r="545" spans="1:36">
      <c r="A545" s="242"/>
      <c r="B545" s="242"/>
      <c r="C545" s="242"/>
      <c r="D545" s="242"/>
      <c r="E545" s="242"/>
      <c r="F545" s="242"/>
      <c r="G545" s="242"/>
      <c r="H545" s="242"/>
      <c r="I545" s="242"/>
      <c r="J545" s="242"/>
      <c r="K545" s="242"/>
      <c r="L545" s="242"/>
      <c r="M545" s="242"/>
      <c r="N545" s="242"/>
      <c r="O545" s="242"/>
      <c r="W545" s="102"/>
      <c r="X545" s="102"/>
      <c r="Y545" s="52"/>
      <c r="Z545" s="102"/>
      <c r="AA545" s="102"/>
      <c r="AB545" s="102"/>
      <c r="AC545" s="102"/>
      <c r="AD545" s="102"/>
      <c r="AE545" s="102"/>
      <c r="AF545" s="102"/>
      <c r="AG545" s="102"/>
      <c r="AH545" s="102"/>
      <c r="AI545" s="102"/>
      <c r="AJ545" s="102"/>
    </row>
    <row r="546" spans="1:36">
      <c r="A546" s="242"/>
      <c r="B546" s="242"/>
      <c r="C546" s="242"/>
      <c r="D546" s="242"/>
      <c r="E546" s="242"/>
      <c r="F546" s="242"/>
      <c r="G546" s="242"/>
      <c r="H546" s="242"/>
      <c r="I546" s="242"/>
      <c r="J546" s="242"/>
      <c r="K546" s="242"/>
      <c r="L546" s="242"/>
      <c r="M546" s="242"/>
      <c r="N546" s="242"/>
      <c r="O546" s="242"/>
      <c r="W546" s="102"/>
      <c r="X546" s="102"/>
      <c r="Y546" s="52"/>
      <c r="Z546" s="102"/>
      <c r="AA546" s="102"/>
      <c r="AB546" s="102"/>
      <c r="AC546" s="102"/>
      <c r="AD546" s="102"/>
      <c r="AE546" s="102"/>
      <c r="AF546" s="102"/>
      <c r="AG546" s="102"/>
      <c r="AH546" s="102"/>
      <c r="AI546" s="102"/>
      <c r="AJ546" s="102"/>
    </row>
    <row r="547" spans="1:36">
      <c r="A547" s="242"/>
      <c r="B547" s="242"/>
      <c r="C547" s="242"/>
      <c r="D547" s="242"/>
      <c r="E547" s="242"/>
      <c r="F547" s="242"/>
      <c r="G547" s="242"/>
      <c r="H547" s="242"/>
      <c r="I547" s="242"/>
      <c r="J547" s="242"/>
      <c r="K547" s="242"/>
      <c r="L547" s="242"/>
      <c r="M547" s="242"/>
      <c r="N547" s="242"/>
      <c r="O547" s="242"/>
      <c r="W547" s="102"/>
      <c r="X547" s="102"/>
      <c r="Y547" s="52"/>
      <c r="Z547" s="102"/>
      <c r="AA547" s="102"/>
      <c r="AB547" s="102"/>
      <c r="AC547" s="102"/>
      <c r="AD547" s="102"/>
      <c r="AE547" s="102"/>
      <c r="AF547" s="102"/>
      <c r="AG547" s="102"/>
      <c r="AH547" s="102"/>
      <c r="AI547" s="102"/>
      <c r="AJ547" s="102"/>
    </row>
    <row r="548" spans="1:36">
      <c r="A548" s="242"/>
      <c r="B548" s="242"/>
      <c r="C548" s="242"/>
      <c r="D548" s="242"/>
      <c r="E548" s="242"/>
      <c r="F548" s="242"/>
      <c r="G548" s="242"/>
      <c r="H548" s="242"/>
      <c r="I548" s="242"/>
      <c r="J548" s="242"/>
      <c r="K548" s="242"/>
      <c r="L548" s="242"/>
      <c r="M548" s="242"/>
      <c r="N548" s="242"/>
      <c r="O548" s="242"/>
      <c r="W548" s="102"/>
      <c r="X548" s="102"/>
      <c r="Y548" s="52"/>
      <c r="Z548" s="102"/>
      <c r="AA548" s="102"/>
      <c r="AB548" s="102"/>
      <c r="AC548" s="102"/>
      <c r="AD548" s="102"/>
      <c r="AE548" s="102"/>
      <c r="AF548" s="102"/>
      <c r="AG548" s="102"/>
      <c r="AH548" s="102"/>
      <c r="AI548" s="102"/>
      <c r="AJ548" s="102"/>
    </row>
    <row r="549" spans="1:36">
      <c r="A549" s="242"/>
      <c r="B549" s="242"/>
      <c r="C549" s="242"/>
      <c r="D549" s="242"/>
      <c r="E549" s="242"/>
      <c r="F549" s="242"/>
      <c r="G549" s="242"/>
      <c r="H549" s="242"/>
      <c r="I549" s="242"/>
      <c r="J549" s="242"/>
      <c r="K549" s="242"/>
      <c r="L549" s="242"/>
      <c r="M549" s="242"/>
      <c r="N549" s="242"/>
      <c r="O549" s="242"/>
      <c r="W549" s="102"/>
      <c r="X549" s="102"/>
      <c r="Y549" s="52"/>
      <c r="Z549" s="102"/>
      <c r="AA549" s="102"/>
      <c r="AB549" s="102"/>
      <c r="AC549" s="102"/>
      <c r="AD549" s="102"/>
      <c r="AE549" s="102"/>
      <c r="AF549" s="102"/>
      <c r="AG549" s="102"/>
      <c r="AH549" s="102"/>
      <c r="AI549" s="102"/>
      <c r="AJ549" s="102"/>
    </row>
    <row r="550" spans="1:36">
      <c r="A550" s="242"/>
      <c r="B550" s="242"/>
      <c r="C550" s="242"/>
      <c r="D550" s="242"/>
      <c r="E550" s="242"/>
      <c r="F550" s="242"/>
      <c r="G550" s="242"/>
      <c r="H550" s="242"/>
      <c r="I550" s="242"/>
      <c r="J550" s="242"/>
      <c r="K550" s="242"/>
      <c r="L550" s="242"/>
      <c r="M550" s="242"/>
      <c r="N550" s="242"/>
      <c r="O550" s="242"/>
      <c r="W550" s="102"/>
      <c r="X550" s="102"/>
      <c r="Y550" s="52"/>
      <c r="Z550" s="102"/>
      <c r="AA550" s="102"/>
      <c r="AB550" s="102"/>
      <c r="AC550" s="102"/>
      <c r="AD550" s="102"/>
      <c r="AE550" s="102"/>
      <c r="AF550" s="102"/>
      <c r="AG550" s="102"/>
      <c r="AH550" s="102"/>
      <c r="AI550" s="102"/>
      <c r="AJ550" s="102"/>
    </row>
    <row r="551" spans="1:36">
      <c r="A551" s="242"/>
      <c r="B551" s="242"/>
      <c r="C551" s="242"/>
      <c r="D551" s="242"/>
      <c r="E551" s="242"/>
      <c r="F551" s="242"/>
      <c r="G551" s="242"/>
      <c r="H551" s="242"/>
      <c r="I551" s="242"/>
      <c r="J551" s="242"/>
      <c r="K551" s="242"/>
      <c r="L551" s="242"/>
      <c r="M551" s="242"/>
      <c r="N551" s="242"/>
      <c r="O551" s="242"/>
      <c r="W551" s="102"/>
      <c r="X551" s="102"/>
      <c r="Y551" s="52"/>
      <c r="Z551" s="102"/>
      <c r="AA551" s="102"/>
      <c r="AB551" s="102"/>
      <c r="AC551" s="102"/>
      <c r="AD551" s="102"/>
      <c r="AE551" s="102"/>
      <c r="AF551" s="102"/>
      <c r="AG551" s="102"/>
      <c r="AH551" s="102"/>
      <c r="AI551" s="102"/>
      <c r="AJ551" s="102"/>
    </row>
    <row r="552" spans="1:36">
      <c r="A552" s="242"/>
      <c r="B552" s="242"/>
      <c r="C552" s="242"/>
      <c r="D552" s="242"/>
      <c r="E552" s="242"/>
      <c r="F552" s="242"/>
      <c r="G552" s="242"/>
      <c r="H552" s="242"/>
      <c r="I552" s="242"/>
      <c r="J552" s="242"/>
      <c r="K552" s="242"/>
      <c r="L552" s="242"/>
      <c r="M552" s="242"/>
      <c r="N552" s="242"/>
      <c r="O552" s="242"/>
      <c r="W552" s="102"/>
      <c r="X552" s="102"/>
      <c r="Y552" s="52"/>
      <c r="Z552" s="102"/>
      <c r="AA552" s="102"/>
      <c r="AB552" s="102"/>
      <c r="AC552" s="102"/>
      <c r="AD552" s="102"/>
      <c r="AE552" s="102"/>
      <c r="AF552" s="102"/>
      <c r="AG552" s="102"/>
      <c r="AH552" s="102"/>
      <c r="AI552" s="102"/>
      <c r="AJ552" s="102"/>
    </row>
    <row r="553" spans="1:36">
      <c r="A553" s="242"/>
      <c r="B553" s="242"/>
      <c r="C553" s="242"/>
      <c r="D553" s="242"/>
      <c r="E553" s="242"/>
      <c r="F553" s="242"/>
      <c r="G553" s="242"/>
      <c r="H553" s="242"/>
      <c r="I553" s="242"/>
      <c r="J553" s="242"/>
      <c r="K553" s="242"/>
      <c r="L553" s="242"/>
      <c r="M553" s="242"/>
      <c r="N553" s="242"/>
      <c r="O553" s="242"/>
      <c r="W553" s="102"/>
      <c r="X553" s="102"/>
      <c r="Y553" s="52"/>
      <c r="Z553" s="102"/>
      <c r="AA553" s="102"/>
      <c r="AB553" s="102"/>
      <c r="AC553" s="102"/>
      <c r="AD553" s="102"/>
      <c r="AE553" s="102"/>
      <c r="AF553" s="102"/>
      <c r="AG553" s="102"/>
      <c r="AH553" s="102"/>
      <c r="AI553" s="102"/>
      <c r="AJ553" s="102"/>
    </row>
    <row r="554" spans="1:36">
      <c r="A554" s="242"/>
      <c r="B554" s="242"/>
      <c r="C554" s="242"/>
      <c r="D554" s="242"/>
      <c r="E554" s="242"/>
      <c r="F554" s="242"/>
      <c r="G554" s="242"/>
      <c r="H554" s="242"/>
      <c r="I554" s="242"/>
      <c r="J554" s="242"/>
      <c r="K554" s="242"/>
      <c r="L554" s="242"/>
      <c r="M554" s="242"/>
      <c r="N554" s="242"/>
      <c r="O554" s="242"/>
      <c r="W554" s="102"/>
      <c r="X554" s="102"/>
      <c r="Y554" s="52"/>
      <c r="Z554" s="102"/>
      <c r="AA554" s="102"/>
      <c r="AB554" s="102"/>
      <c r="AC554" s="102"/>
      <c r="AD554" s="102"/>
      <c r="AE554" s="102"/>
      <c r="AF554" s="102"/>
      <c r="AG554" s="102"/>
      <c r="AH554" s="102"/>
      <c r="AI554" s="102"/>
      <c r="AJ554" s="102"/>
    </row>
    <row r="555" spans="1:36">
      <c r="A555" s="242"/>
      <c r="B555" s="242"/>
      <c r="C555" s="242"/>
      <c r="D555" s="242"/>
      <c r="E555" s="242"/>
      <c r="F555" s="242"/>
      <c r="G555" s="242"/>
      <c r="H555" s="242"/>
      <c r="I555" s="242"/>
      <c r="J555" s="242"/>
      <c r="K555" s="242"/>
      <c r="L555" s="242"/>
      <c r="M555" s="242"/>
      <c r="N555" s="242"/>
      <c r="O555" s="242"/>
      <c r="W555" s="102"/>
      <c r="X555" s="102"/>
      <c r="Y555" s="52"/>
      <c r="Z555" s="102"/>
      <c r="AA555" s="102"/>
      <c r="AB555" s="102"/>
      <c r="AC555" s="102"/>
      <c r="AD555" s="102"/>
      <c r="AE555" s="102"/>
      <c r="AF555" s="102"/>
      <c r="AG555" s="102"/>
      <c r="AH555" s="102"/>
      <c r="AI555" s="102"/>
      <c r="AJ555" s="102"/>
    </row>
    <row r="556" spans="1:36" ht="87" customHeight="1">
      <c r="A556" s="242"/>
      <c r="B556" s="242"/>
      <c r="C556" s="242"/>
      <c r="D556" s="242"/>
      <c r="E556" s="242"/>
      <c r="F556" s="242"/>
      <c r="G556" s="242"/>
      <c r="H556" s="242"/>
      <c r="I556" s="242"/>
      <c r="J556" s="242"/>
      <c r="K556" s="242"/>
      <c r="L556" s="242"/>
      <c r="M556" s="242"/>
      <c r="N556" s="242"/>
      <c r="O556" s="242"/>
      <c r="W556" s="102"/>
      <c r="X556" s="102"/>
      <c r="Y556" s="52"/>
      <c r="Z556" s="102"/>
      <c r="AA556" s="102"/>
      <c r="AB556" s="102"/>
      <c r="AC556" s="102"/>
      <c r="AD556" s="102"/>
      <c r="AE556" s="102"/>
      <c r="AF556" s="102"/>
      <c r="AG556" s="102"/>
      <c r="AH556" s="102"/>
      <c r="AI556" s="102"/>
      <c r="AJ556" s="102"/>
    </row>
    <row r="557" spans="1:36">
      <c r="A557" s="242"/>
      <c r="B557" s="242"/>
      <c r="C557" s="242"/>
      <c r="D557" s="242"/>
      <c r="E557" s="242"/>
      <c r="F557" s="242"/>
      <c r="G557" s="242"/>
      <c r="H557" s="242"/>
      <c r="I557" s="242"/>
      <c r="J557" s="242"/>
      <c r="K557" s="242"/>
      <c r="L557" s="242"/>
      <c r="M557" s="242"/>
      <c r="N557" s="242"/>
      <c r="O557" s="242"/>
      <c r="W557" s="102"/>
      <c r="X557" s="102"/>
      <c r="Y557" s="52"/>
      <c r="Z557" s="102"/>
      <c r="AA557" s="102"/>
      <c r="AB557" s="102"/>
      <c r="AC557" s="102"/>
      <c r="AD557" s="102"/>
      <c r="AE557" s="102"/>
      <c r="AF557" s="102"/>
      <c r="AG557" s="102"/>
      <c r="AH557" s="102"/>
      <c r="AI557" s="102"/>
      <c r="AJ557" s="102"/>
    </row>
    <row r="558" spans="1:36">
      <c r="A558" s="242"/>
      <c r="B558" s="242"/>
      <c r="C558" s="242"/>
      <c r="D558" s="242"/>
      <c r="E558" s="242"/>
      <c r="F558" s="242"/>
      <c r="G558" s="242"/>
      <c r="H558" s="242"/>
      <c r="I558" s="242"/>
      <c r="J558" s="242"/>
      <c r="K558" s="242"/>
      <c r="L558" s="242"/>
      <c r="M558" s="242"/>
      <c r="N558" s="242"/>
      <c r="O558" s="242"/>
      <c r="W558" s="102"/>
      <c r="X558" s="102"/>
      <c r="Y558" s="52"/>
      <c r="Z558" s="102"/>
      <c r="AA558" s="102"/>
      <c r="AB558" s="102"/>
      <c r="AC558" s="102"/>
      <c r="AD558" s="102"/>
      <c r="AE558" s="102"/>
      <c r="AF558" s="102"/>
      <c r="AG558" s="102"/>
      <c r="AH558" s="102"/>
      <c r="AI558" s="102"/>
      <c r="AJ558" s="102"/>
    </row>
    <row r="559" spans="1:36">
      <c r="A559" s="242"/>
      <c r="B559" s="242"/>
      <c r="C559" s="242"/>
      <c r="D559" s="242"/>
      <c r="E559" s="242"/>
      <c r="F559" s="242"/>
      <c r="G559" s="242"/>
      <c r="H559" s="242"/>
      <c r="I559" s="242"/>
      <c r="J559" s="242"/>
      <c r="K559" s="242"/>
      <c r="L559" s="242"/>
      <c r="M559" s="242"/>
      <c r="N559" s="242"/>
      <c r="O559" s="242"/>
      <c r="W559" s="102"/>
      <c r="X559" s="102"/>
      <c r="Y559" s="52"/>
      <c r="Z559" s="102"/>
      <c r="AA559" s="102"/>
      <c r="AB559" s="102"/>
      <c r="AC559" s="102"/>
      <c r="AD559" s="102"/>
      <c r="AE559" s="102"/>
      <c r="AF559" s="102"/>
      <c r="AG559" s="102"/>
      <c r="AH559" s="102"/>
      <c r="AI559" s="102"/>
      <c r="AJ559" s="102"/>
    </row>
    <row r="560" spans="1:36">
      <c r="A560" s="242"/>
      <c r="B560" s="242"/>
      <c r="C560" s="242"/>
      <c r="D560" s="242"/>
      <c r="E560" s="242"/>
      <c r="F560" s="242"/>
      <c r="G560" s="242"/>
      <c r="H560" s="242"/>
      <c r="I560" s="242"/>
      <c r="J560" s="242"/>
      <c r="K560" s="242"/>
      <c r="L560" s="242"/>
      <c r="M560" s="242"/>
      <c r="N560" s="242"/>
      <c r="O560" s="242"/>
      <c r="W560" s="102"/>
      <c r="X560" s="102"/>
      <c r="Y560" s="52"/>
      <c r="Z560" s="102"/>
      <c r="AA560" s="102"/>
      <c r="AB560" s="102"/>
      <c r="AC560" s="102"/>
      <c r="AD560" s="102"/>
      <c r="AE560" s="102"/>
      <c r="AF560" s="102"/>
      <c r="AG560" s="102"/>
      <c r="AH560" s="102"/>
      <c r="AI560" s="102"/>
      <c r="AJ560" s="102"/>
    </row>
    <row r="561" spans="1:36">
      <c r="A561" s="242"/>
      <c r="B561" s="242"/>
      <c r="C561" s="242"/>
      <c r="D561" s="242"/>
      <c r="E561" s="242"/>
      <c r="F561" s="242"/>
      <c r="G561" s="242"/>
      <c r="H561" s="242"/>
      <c r="I561" s="242"/>
      <c r="J561" s="242"/>
      <c r="K561" s="242"/>
      <c r="L561" s="242"/>
      <c r="M561" s="242"/>
      <c r="N561" s="242"/>
      <c r="O561" s="242"/>
      <c r="W561" s="102"/>
      <c r="X561" s="102"/>
      <c r="Y561" s="52"/>
      <c r="Z561" s="102"/>
      <c r="AA561" s="102"/>
      <c r="AB561" s="102"/>
      <c r="AC561" s="102"/>
      <c r="AD561" s="102"/>
      <c r="AE561" s="102"/>
      <c r="AF561" s="102"/>
      <c r="AG561" s="102"/>
      <c r="AH561" s="102"/>
      <c r="AI561" s="102"/>
      <c r="AJ561" s="102"/>
    </row>
    <row r="562" spans="1:36">
      <c r="A562" s="242"/>
      <c r="B562" s="242"/>
      <c r="C562" s="242"/>
      <c r="D562" s="242"/>
      <c r="E562" s="242"/>
      <c r="F562" s="242"/>
      <c r="G562" s="242"/>
      <c r="H562" s="242"/>
      <c r="I562" s="242"/>
      <c r="J562" s="242"/>
      <c r="K562" s="242"/>
      <c r="L562" s="242"/>
      <c r="M562" s="242"/>
      <c r="N562" s="242"/>
      <c r="O562" s="242"/>
      <c r="W562" s="102"/>
      <c r="X562" s="102"/>
      <c r="Y562" s="52"/>
      <c r="Z562" s="102"/>
      <c r="AA562" s="102"/>
      <c r="AB562" s="102"/>
      <c r="AC562" s="102"/>
      <c r="AD562" s="102"/>
      <c r="AE562" s="102"/>
      <c r="AF562" s="102"/>
      <c r="AG562" s="102"/>
      <c r="AH562" s="102"/>
      <c r="AI562" s="102"/>
      <c r="AJ562" s="102"/>
    </row>
    <row r="563" spans="1:36">
      <c r="A563" s="242"/>
      <c r="B563" s="242"/>
      <c r="C563" s="242"/>
      <c r="D563" s="242"/>
      <c r="E563" s="242"/>
      <c r="F563" s="242"/>
      <c r="G563" s="242"/>
      <c r="H563" s="242"/>
      <c r="I563" s="242"/>
      <c r="J563" s="242"/>
      <c r="K563" s="242"/>
      <c r="L563" s="242"/>
      <c r="M563" s="242"/>
      <c r="N563" s="242"/>
      <c r="O563" s="242"/>
      <c r="W563" s="102"/>
      <c r="X563" s="102"/>
      <c r="Y563" s="52"/>
      <c r="Z563" s="102"/>
      <c r="AA563" s="102"/>
      <c r="AB563" s="102"/>
      <c r="AC563" s="102"/>
      <c r="AD563" s="102"/>
      <c r="AE563" s="102"/>
      <c r="AF563" s="102"/>
      <c r="AG563" s="102"/>
      <c r="AH563" s="102"/>
      <c r="AI563" s="102"/>
      <c r="AJ563" s="102"/>
    </row>
    <row r="564" spans="1:36">
      <c r="A564" s="242"/>
      <c r="B564" s="242"/>
      <c r="C564" s="242"/>
      <c r="D564" s="242"/>
      <c r="E564" s="242"/>
      <c r="F564" s="242"/>
      <c r="G564" s="242"/>
      <c r="H564" s="242"/>
      <c r="I564" s="242"/>
      <c r="J564" s="242"/>
      <c r="K564" s="242"/>
      <c r="L564" s="242"/>
      <c r="M564" s="242"/>
      <c r="N564" s="242"/>
      <c r="O564" s="242"/>
      <c r="W564" s="102"/>
      <c r="X564" s="102"/>
      <c r="Y564" s="52"/>
      <c r="Z564" s="102"/>
      <c r="AA564" s="102"/>
      <c r="AB564" s="102"/>
      <c r="AC564" s="102"/>
      <c r="AD564" s="102"/>
      <c r="AE564" s="102"/>
      <c r="AF564" s="102"/>
      <c r="AG564" s="102"/>
      <c r="AH564" s="102"/>
      <c r="AI564" s="102"/>
      <c r="AJ564" s="102"/>
    </row>
    <row r="565" spans="1:36">
      <c r="A565" s="242"/>
      <c r="B565" s="242"/>
      <c r="C565" s="242"/>
      <c r="D565" s="242"/>
      <c r="E565" s="242"/>
      <c r="F565" s="242"/>
      <c r="G565" s="242"/>
      <c r="H565" s="242"/>
      <c r="I565" s="242"/>
      <c r="J565" s="242"/>
      <c r="K565" s="242"/>
      <c r="L565" s="242"/>
      <c r="M565" s="242"/>
      <c r="N565" s="242"/>
      <c r="O565" s="242"/>
      <c r="W565" s="102"/>
      <c r="X565" s="102"/>
      <c r="Y565" s="102"/>
      <c r="Z565" s="102"/>
      <c r="AA565" s="102"/>
      <c r="AB565" s="102"/>
      <c r="AC565" s="102"/>
      <c r="AD565" s="102"/>
      <c r="AE565" s="102"/>
      <c r="AF565" s="102"/>
      <c r="AG565" s="102"/>
      <c r="AH565" s="102"/>
      <c r="AI565" s="102"/>
      <c r="AJ565" s="102"/>
    </row>
    <row r="566" spans="1:36">
      <c r="W566" s="102"/>
      <c r="X566" s="102"/>
      <c r="Y566" s="102"/>
      <c r="Z566" s="102"/>
      <c r="AA566" s="102"/>
      <c r="AB566" s="102"/>
      <c r="AC566" s="102"/>
      <c r="AD566" s="102"/>
      <c r="AE566" s="102"/>
      <c r="AF566" s="102"/>
      <c r="AG566" s="102"/>
      <c r="AH566" s="102"/>
      <c r="AI566" s="102"/>
      <c r="AJ566" s="102"/>
    </row>
    <row r="567" spans="1:36">
      <c r="W567" s="102"/>
      <c r="X567" s="102"/>
      <c r="Y567" s="102"/>
      <c r="Z567" s="102"/>
      <c r="AA567" s="102"/>
      <c r="AB567" s="102"/>
      <c r="AC567" s="102"/>
      <c r="AD567" s="102"/>
      <c r="AE567" s="102"/>
      <c r="AF567" s="102"/>
      <c r="AG567" s="102"/>
      <c r="AH567" s="102"/>
      <c r="AI567" s="102"/>
      <c r="AJ567" s="102"/>
    </row>
    <row r="568" spans="1:36">
      <c r="W568" s="102"/>
      <c r="X568" s="102"/>
      <c r="Y568" s="102"/>
      <c r="Z568" s="102"/>
      <c r="AA568" s="102"/>
      <c r="AB568" s="102"/>
      <c r="AC568" s="102"/>
      <c r="AD568" s="102"/>
      <c r="AE568" s="102"/>
      <c r="AF568" s="102"/>
      <c r="AG568" s="102"/>
      <c r="AH568" s="102"/>
      <c r="AI568" s="102"/>
      <c r="AJ568" s="102"/>
    </row>
    <row r="569" spans="1:36">
      <c r="W569" s="102"/>
      <c r="X569" s="102"/>
      <c r="Y569" s="102"/>
      <c r="Z569" s="102"/>
      <c r="AA569" s="102"/>
      <c r="AB569" s="102"/>
      <c r="AC569" s="102"/>
      <c r="AD569" s="102"/>
      <c r="AE569" s="102"/>
      <c r="AF569" s="102"/>
      <c r="AG569" s="102"/>
      <c r="AH569" s="102"/>
      <c r="AI569" s="102"/>
      <c r="AJ569" s="102"/>
    </row>
    <row r="570" spans="1:36">
      <c r="W570" s="102"/>
      <c r="X570" s="102"/>
      <c r="Y570" s="102"/>
      <c r="Z570" s="102"/>
      <c r="AA570" s="102"/>
      <c r="AB570" s="102"/>
      <c r="AC570" s="102"/>
      <c r="AD570" s="102"/>
      <c r="AE570" s="102"/>
      <c r="AF570" s="102"/>
      <c r="AG570" s="102"/>
      <c r="AH570" s="102"/>
      <c r="AI570" s="102"/>
      <c r="AJ570" s="102"/>
    </row>
    <row r="571" spans="1:36">
      <c r="W571" s="102"/>
      <c r="X571" s="102"/>
      <c r="Y571" s="102"/>
      <c r="Z571" s="102"/>
      <c r="AA571" s="102"/>
      <c r="AB571" s="102"/>
      <c r="AC571" s="102"/>
      <c r="AD571" s="102"/>
      <c r="AE571" s="102"/>
      <c r="AF571" s="102"/>
      <c r="AG571" s="102"/>
      <c r="AH571" s="102"/>
      <c r="AI571" s="102"/>
      <c r="AJ571" s="102"/>
    </row>
    <row r="572" spans="1:36">
      <c r="W572" s="102"/>
      <c r="X572" s="102"/>
      <c r="Y572" s="102"/>
      <c r="Z572" s="102"/>
      <c r="AA572" s="102"/>
      <c r="AB572" s="102"/>
      <c r="AC572" s="102"/>
      <c r="AD572" s="102"/>
      <c r="AE572" s="102"/>
      <c r="AF572" s="102"/>
      <c r="AG572" s="102"/>
      <c r="AH572" s="102"/>
      <c r="AI572" s="102"/>
      <c r="AJ572" s="102"/>
    </row>
    <row r="573" spans="1:36">
      <c r="W573" s="102"/>
      <c r="X573" s="102"/>
      <c r="Y573" s="102"/>
      <c r="Z573" s="102"/>
      <c r="AA573" s="102"/>
      <c r="AB573" s="102"/>
      <c r="AC573" s="102"/>
      <c r="AD573" s="102"/>
      <c r="AE573" s="102"/>
      <c r="AF573" s="102"/>
      <c r="AG573" s="102"/>
      <c r="AH573" s="102"/>
      <c r="AI573" s="102"/>
      <c r="AJ573" s="102"/>
    </row>
    <row r="574" spans="1:36">
      <c r="W574" s="102"/>
      <c r="X574" s="102"/>
      <c r="Y574" s="102"/>
      <c r="Z574" s="102"/>
      <c r="AA574" s="102"/>
      <c r="AB574" s="102"/>
      <c r="AC574" s="102"/>
      <c r="AD574" s="102"/>
      <c r="AE574" s="102"/>
      <c r="AF574" s="102"/>
      <c r="AG574" s="102"/>
      <c r="AH574" s="102"/>
      <c r="AI574" s="102"/>
      <c r="AJ574" s="102"/>
    </row>
    <row r="575" spans="1:36">
      <c r="W575" s="102"/>
      <c r="X575" s="102"/>
      <c r="Y575" s="102"/>
      <c r="Z575" s="102"/>
      <c r="AA575" s="102"/>
      <c r="AB575" s="102"/>
      <c r="AC575" s="102"/>
      <c r="AD575" s="102"/>
      <c r="AE575" s="102"/>
      <c r="AF575" s="102"/>
      <c r="AG575" s="102"/>
      <c r="AH575" s="102"/>
      <c r="AI575" s="102"/>
      <c r="AJ575" s="102"/>
    </row>
    <row r="576" spans="1:36">
      <c r="W576" s="102"/>
      <c r="X576" s="102"/>
      <c r="Y576" s="102"/>
      <c r="Z576" s="102"/>
      <c r="AA576" s="102"/>
      <c r="AB576" s="102"/>
      <c r="AC576" s="102"/>
      <c r="AD576" s="102"/>
      <c r="AE576" s="102"/>
      <c r="AF576" s="102"/>
      <c r="AG576" s="102"/>
      <c r="AH576" s="102"/>
      <c r="AI576" s="102"/>
      <c r="AJ576" s="102"/>
    </row>
    <row r="577" spans="23:36">
      <c r="W577" s="102"/>
      <c r="X577" s="102"/>
      <c r="Y577" s="102"/>
      <c r="Z577" s="102"/>
      <c r="AA577" s="102"/>
      <c r="AB577" s="102"/>
      <c r="AC577" s="102"/>
      <c r="AD577" s="102"/>
      <c r="AE577" s="102"/>
      <c r="AF577" s="102"/>
      <c r="AG577" s="102"/>
      <c r="AH577" s="102"/>
      <c r="AI577" s="102"/>
      <c r="AJ577" s="102"/>
    </row>
    <row r="578" spans="23:36">
      <c r="W578" s="102"/>
      <c r="X578" s="102"/>
      <c r="Y578" s="102"/>
      <c r="Z578" s="102"/>
      <c r="AA578" s="102"/>
      <c r="AB578" s="102"/>
      <c r="AC578" s="102"/>
      <c r="AD578" s="102"/>
      <c r="AE578" s="102"/>
      <c r="AF578" s="102"/>
      <c r="AG578" s="102"/>
      <c r="AH578" s="102"/>
      <c r="AI578" s="102"/>
      <c r="AJ578" s="102"/>
    </row>
    <row r="579" spans="23:36">
      <c r="W579" s="102"/>
      <c r="X579" s="102"/>
      <c r="Y579" s="102"/>
      <c r="Z579" s="102"/>
      <c r="AA579" s="102"/>
      <c r="AB579" s="102"/>
      <c r="AC579" s="102"/>
      <c r="AD579" s="102"/>
      <c r="AE579" s="102"/>
      <c r="AF579" s="102"/>
      <c r="AG579" s="102"/>
      <c r="AH579" s="102"/>
      <c r="AI579" s="102"/>
      <c r="AJ579" s="102"/>
    </row>
    <row r="580" spans="23:36">
      <c r="W580" s="102"/>
      <c r="X580" s="102"/>
      <c r="Y580" s="102"/>
      <c r="Z580" s="102"/>
      <c r="AA580" s="102"/>
      <c r="AB580" s="102"/>
      <c r="AC580" s="102"/>
      <c r="AD580" s="102"/>
      <c r="AE580" s="102"/>
      <c r="AF580" s="102"/>
      <c r="AG580" s="102"/>
      <c r="AH580" s="102"/>
      <c r="AI580" s="102"/>
      <c r="AJ580" s="102"/>
    </row>
    <row r="581" spans="23:36">
      <c r="W581" s="102"/>
      <c r="X581" s="102"/>
      <c r="Y581" s="102"/>
      <c r="Z581" s="102"/>
      <c r="AA581" s="102"/>
      <c r="AB581" s="102"/>
      <c r="AC581" s="102"/>
      <c r="AD581" s="102"/>
      <c r="AE581" s="102"/>
      <c r="AF581" s="102"/>
      <c r="AG581" s="102"/>
      <c r="AH581" s="102"/>
      <c r="AI581" s="102"/>
      <c r="AJ581" s="102"/>
    </row>
    <row r="582" spans="23:36">
      <c r="W582" s="102"/>
      <c r="X582" s="102"/>
      <c r="Y582" s="102"/>
      <c r="Z582" s="102"/>
      <c r="AA582" s="102"/>
      <c r="AB582" s="102"/>
      <c r="AC582" s="102"/>
      <c r="AD582" s="102"/>
      <c r="AE582" s="102"/>
      <c r="AF582" s="102"/>
      <c r="AG582" s="102"/>
      <c r="AH582" s="102"/>
      <c r="AI582" s="102"/>
      <c r="AJ582" s="102"/>
    </row>
    <row r="583" spans="23:36">
      <c r="W583" s="102"/>
      <c r="X583" s="102"/>
      <c r="Y583" s="102"/>
      <c r="Z583" s="102"/>
      <c r="AA583" s="102"/>
      <c r="AB583" s="102"/>
      <c r="AC583" s="102"/>
      <c r="AD583" s="102"/>
      <c r="AE583" s="102"/>
      <c r="AF583" s="102"/>
      <c r="AG583" s="102"/>
      <c r="AH583" s="102"/>
      <c r="AI583" s="102"/>
      <c r="AJ583" s="102"/>
    </row>
    <row r="584" spans="23:36">
      <c r="W584" s="102"/>
      <c r="X584" s="102"/>
      <c r="Y584" s="102"/>
      <c r="Z584" s="102"/>
      <c r="AA584" s="102"/>
      <c r="AB584" s="102"/>
      <c r="AC584" s="102"/>
      <c r="AD584" s="102"/>
      <c r="AE584" s="102"/>
      <c r="AF584" s="102"/>
      <c r="AG584" s="102"/>
      <c r="AH584" s="102"/>
      <c r="AI584" s="102"/>
      <c r="AJ584" s="102"/>
    </row>
    <row r="585" spans="23:36">
      <c r="W585" s="102"/>
      <c r="X585" s="102"/>
      <c r="Y585" s="102"/>
      <c r="Z585" s="102"/>
      <c r="AA585" s="102"/>
      <c r="AB585" s="102"/>
      <c r="AC585" s="102"/>
      <c r="AD585" s="102"/>
      <c r="AE585" s="102"/>
      <c r="AF585" s="102"/>
      <c r="AG585" s="102"/>
      <c r="AH585" s="102"/>
      <c r="AI585" s="102"/>
      <c r="AJ585" s="102"/>
    </row>
  </sheetData>
  <sheetProtection sheet="1" objects="1" scenarios="1" formatCells="0" formatColumns="0" formatRows="0" insertRows="0"/>
  <dataConsolidate/>
  <mergeCells count="242">
    <mergeCell ref="L39:O39"/>
    <mergeCell ref="L36:O36"/>
    <mergeCell ref="D38:O38"/>
    <mergeCell ref="D33:F33"/>
    <mergeCell ref="B456:C456"/>
    <mergeCell ref="D456:E456"/>
    <mergeCell ref="F456:G456"/>
    <mergeCell ref="D455:E455"/>
    <mergeCell ref="L35:O35"/>
    <mergeCell ref="B40:C42"/>
    <mergeCell ref="M480:N480"/>
    <mergeCell ref="L27:O27"/>
    <mergeCell ref="L28:O28"/>
    <mergeCell ref="N464:O464"/>
    <mergeCell ref="L41:O41"/>
    <mergeCell ref="L42:O42"/>
    <mergeCell ref="N459:O459"/>
    <mergeCell ref="N458:O458"/>
    <mergeCell ref="N455:O455"/>
    <mergeCell ref="L34:O34"/>
    <mergeCell ref="L458:M458"/>
    <mergeCell ref="L457:M457"/>
    <mergeCell ref="N456:O456"/>
    <mergeCell ref="L456:M456"/>
    <mergeCell ref="L459:M459"/>
    <mergeCell ref="D35:F35"/>
    <mergeCell ref="F455:G455"/>
    <mergeCell ref="L455:M455"/>
    <mergeCell ref="D41:F41"/>
    <mergeCell ref="D42:F42"/>
    <mergeCell ref="L29:O29"/>
    <mergeCell ref="L30:O30"/>
    <mergeCell ref="D32:O32"/>
    <mergeCell ref="L33:O33"/>
    <mergeCell ref="N45:O45"/>
    <mergeCell ref="L40:O40"/>
    <mergeCell ref="H45:I45"/>
    <mergeCell ref="D39:F39"/>
    <mergeCell ref="D45:E45"/>
    <mergeCell ref="F45:G45"/>
    <mergeCell ref="N462:O462"/>
    <mergeCell ref="N460:O460"/>
    <mergeCell ref="N461:O461"/>
    <mergeCell ref="A44:O44"/>
    <mergeCell ref="B455:C455"/>
    <mergeCell ref="L460:M460"/>
    <mergeCell ref="J461:K461"/>
    <mergeCell ref="N457:O457"/>
    <mergeCell ref="B45:B46"/>
    <mergeCell ref="L45:M45"/>
    <mergeCell ref="D40:F40"/>
    <mergeCell ref="F457:G457"/>
    <mergeCell ref="B457:C457"/>
    <mergeCell ref="J45:K45"/>
    <mergeCell ref="J455:K455"/>
    <mergeCell ref="J456:K456"/>
    <mergeCell ref="H457:I457"/>
    <mergeCell ref="H456:I456"/>
    <mergeCell ref="J457:K457"/>
    <mergeCell ref="H455:I455"/>
    <mergeCell ref="C45:C46"/>
    <mergeCell ref="F469:G469"/>
    <mergeCell ref="L461:M461"/>
    <mergeCell ref="L466:M466"/>
    <mergeCell ref="L467:M467"/>
    <mergeCell ref="L468:M468"/>
    <mergeCell ref="L463:M463"/>
    <mergeCell ref="L462:M462"/>
    <mergeCell ref="L464:M464"/>
    <mergeCell ref="L465:M465"/>
    <mergeCell ref="H468:I468"/>
    <mergeCell ref="D464:E464"/>
    <mergeCell ref="H466:I466"/>
    <mergeCell ref="F470:G470"/>
    <mergeCell ref="F465:G465"/>
    <mergeCell ref="F466:G466"/>
    <mergeCell ref="D466:E466"/>
    <mergeCell ref="D468:E468"/>
    <mergeCell ref="F467:G467"/>
    <mergeCell ref="F468:G468"/>
    <mergeCell ref="J472:K472"/>
    <mergeCell ref="H470:I470"/>
    <mergeCell ref="F472:G472"/>
    <mergeCell ref="F471:G471"/>
    <mergeCell ref="H471:I471"/>
    <mergeCell ref="H472:I472"/>
    <mergeCell ref="B464:C464"/>
    <mergeCell ref="D471:E471"/>
    <mergeCell ref="D472:E472"/>
    <mergeCell ref="D470:E470"/>
    <mergeCell ref="B466:C466"/>
    <mergeCell ref="B465:C465"/>
    <mergeCell ref="D469:E469"/>
    <mergeCell ref="D465:E465"/>
    <mergeCell ref="D467:E467"/>
    <mergeCell ref="F463:G463"/>
    <mergeCell ref="F464:G464"/>
    <mergeCell ref="D462:E462"/>
    <mergeCell ref="B459:C459"/>
    <mergeCell ref="B460:C460"/>
    <mergeCell ref="D459:E459"/>
    <mergeCell ref="B461:C461"/>
    <mergeCell ref="B462:C462"/>
    <mergeCell ref="B463:C463"/>
    <mergeCell ref="D463:E463"/>
    <mergeCell ref="A474:B474"/>
    <mergeCell ref="B467:C467"/>
    <mergeCell ref="B468:C468"/>
    <mergeCell ref="B469:C469"/>
    <mergeCell ref="B470:C470"/>
    <mergeCell ref="B471:C471"/>
    <mergeCell ref="B472:C472"/>
    <mergeCell ref="B473:C473"/>
    <mergeCell ref="B32:C33"/>
    <mergeCell ref="F461:G461"/>
    <mergeCell ref="F462:G462"/>
    <mergeCell ref="D457:E457"/>
    <mergeCell ref="D460:E460"/>
    <mergeCell ref="D461:E461"/>
    <mergeCell ref="F458:G458"/>
    <mergeCell ref="F460:G460"/>
    <mergeCell ref="D458:E458"/>
    <mergeCell ref="F459:G459"/>
    <mergeCell ref="D24:F24"/>
    <mergeCell ref="B458:C458"/>
    <mergeCell ref="A40:A42"/>
    <mergeCell ref="D29:F29"/>
    <mergeCell ref="A34:A36"/>
    <mergeCell ref="A38:A39"/>
    <mergeCell ref="A32:A33"/>
    <mergeCell ref="A45:A46"/>
    <mergeCell ref="D36:F36"/>
    <mergeCell ref="D30:F30"/>
    <mergeCell ref="A20:A21"/>
    <mergeCell ref="A28:A30"/>
    <mergeCell ref="B34:C36"/>
    <mergeCell ref="D26:O26"/>
    <mergeCell ref="D28:F28"/>
    <mergeCell ref="A22:A24"/>
    <mergeCell ref="B28:C30"/>
    <mergeCell ref="A26:A27"/>
    <mergeCell ref="D22:F22"/>
    <mergeCell ref="D27:F27"/>
    <mergeCell ref="L16:O16"/>
    <mergeCell ref="D16:F16"/>
    <mergeCell ref="D10:O10"/>
    <mergeCell ref="A9:C9"/>
    <mergeCell ref="B38:C39"/>
    <mergeCell ref="B16:C18"/>
    <mergeCell ref="B22:C24"/>
    <mergeCell ref="B20:C21"/>
    <mergeCell ref="B26:C27"/>
    <mergeCell ref="D34:F34"/>
    <mergeCell ref="L22:O22"/>
    <mergeCell ref="L17:O17"/>
    <mergeCell ref="D20:O20"/>
    <mergeCell ref="D23:F23"/>
    <mergeCell ref="D4:O4"/>
    <mergeCell ref="A4:C4"/>
    <mergeCell ref="L21:O21"/>
    <mergeCell ref="A16:A18"/>
    <mergeCell ref="A14:A15"/>
    <mergeCell ref="B14:C15"/>
    <mergeCell ref="D5:K5"/>
    <mergeCell ref="A2:O2"/>
    <mergeCell ref="A11:C11"/>
    <mergeCell ref="A10:C10"/>
    <mergeCell ref="L24:O24"/>
    <mergeCell ref="D6:K6"/>
    <mergeCell ref="D21:F21"/>
    <mergeCell ref="D17:F17"/>
    <mergeCell ref="L23:O23"/>
    <mergeCell ref="D8:O8"/>
    <mergeCell ref="L15:O15"/>
    <mergeCell ref="D11:O11"/>
    <mergeCell ref="L18:O18"/>
    <mergeCell ref="J460:K460"/>
    <mergeCell ref="A1:O1"/>
    <mergeCell ref="D18:F18"/>
    <mergeCell ref="D12:O12"/>
    <mergeCell ref="A5:C5"/>
    <mergeCell ref="A6:C6"/>
    <mergeCell ref="D9:O9"/>
    <mergeCell ref="N473:O473"/>
    <mergeCell ref="L473:M473"/>
    <mergeCell ref="N471:O471"/>
    <mergeCell ref="J471:K471"/>
    <mergeCell ref="N465:O465"/>
    <mergeCell ref="A7:C7"/>
    <mergeCell ref="D15:F15"/>
    <mergeCell ref="A8:C8"/>
    <mergeCell ref="A12:C12"/>
    <mergeCell ref="D14:O14"/>
    <mergeCell ref="L474:M474"/>
    <mergeCell ref="L472:M472"/>
    <mergeCell ref="N469:O469"/>
    <mergeCell ref="N470:O470"/>
    <mergeCell ref="L470:M470"/>
    <mergeCell ref="J473:K473"/>
    <mergeCell ref="N474:O474"/>
    <mergeCell ref="J469:K469"/>
    <mergeCell ref="J470:K470"/>
    <mergeCell ref="N472:O472"/>
    <mergeCell ref="N467:O467"/>
    <mergeCell ref="N468:O468"/>
    <mergeCell ref="L469:M469"/>
    <mergeCell ref="J468:K468"/>
    <mergeCell ref="J467:K467"/>
    <mergeCell ref="N463:O463"/>
    <mergeCell ref="J463:K463"/>
    <mergeCell ref="N466:O466"/>
    <mergeCell ref="J466:K466"/>
    <mergeCell ref="H464:I464"/>
    <mergeCell ref="J465:K465"/>
    <mergeCell ref="H469:I469"/>
    <mergeCell ref="D474:E474"/>
    <mergeCell ref="F474:G474"/>
    <mergeCell ref="H473:I473"/>
    <mergeCell ref="H474:I474"/>
    <mergeCell ref="F473:G473"/>
    <mergeCell ref="D473:E473"/>
    <mergeCell ref="J474:K474"/>
    <mergeCell ref="H461:I461"/>
    <mergeCell ref="H462:I462"/>
    <mergeCell ref="H458:I458"/>
    <mergeCell ref="J459:K459"/>
    <mergeCell ref="J458:K458"/>
    <mergeCell ref="H467:I467"/>
    <mergeCell ref="J462:K462"/>
    <mergeCell ref="H465:I465"/>
    <mergeCell ref="H463:I463"/>
    <mergeCell ref="J464:K464"/>
    <mergeCell ref="D7:M7"/>
    <mergeCell ref="N475:O475"/>
    <mergeCell ref="D475:E475"/>
    <mergeCell ref="F475:G475"/>
    <mergeCell ref="H475:I475"/>
    <mergeCell ref="J475:K475"/>
    <mergeCell ref="L475:M475"/>
    <mergeCell ref="L471:M471"/>
    <mergeCell ref="H459:I459"/>
    <mergeCell ref="H460:I460"/>
  </mergeCells>
  <phoneticPr fontId="20" type="noConversion"/>
  <conditionalFormatting sqref="D165:O165 D151:O151 D149:O149 D146:O147 D143:O144 D141:O141 D139:O139 D136:O137 D134:O134 D132:O132 D184:O184 D173:O174 D70:O70 D63:O63 D129:O130 D154:O155 D61:O61 D76:O76 D119:O119 D114:O114 D111:O111 D104:O104 D99:O99 D88:O88 D83:O83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326:O327 D341:O342 D359:O360 D381:O382 D390:O391 D393:O394 D401:O402 D310:O311 D405:O406 D430:O431 D49:O50 D52:O53 D56:O57 D79:O80 D91:O92 D116:O117 D121:O122 D125:O126 D195:O196 D213:O214 D258:O259 D273:O274 D297:O298">
    <cfRule type="cellIs" dxfId="44" priority="45" stopIfTrue="1" operator="equal">
      <formula>0</formula>
    </cfRule>
  </conditionalFormatting>
  <conditionalFormatting sqref="N451:O451 N442:O449 N376:O376 N378:O378 N380:O380 N383:O383 N385:O387 N389:O389 N395:O395 N332:O340 N343:O344 N346:O348 N350:O350 O64:O69 N357:O357 N352:O353 N324:O325 N417:O423 N399:O400 N397:O397 N407:O415 O62 O71:O75 O77:O78 O84:O87 N123:O123 O93:O98 O100:O103 O115 O118 O120 O51 O58:O60 N328:O330 O135 O138 O140 O142 O145 O148 O150 O152 O156:O164 O166:O172 O175:O183 O185:O192 O131 N197:O197 O105:O110 N361:O364 N355:O355 O112:O113 N366:O374 N392:O392 O133 N403:O403 O54 N425:O425 N427:O427 N429:O429 N432:O440 N203:O203 N205:O208 N229:O236 N199:O201 N210:O210 N212:O212 N215:O221 N223:O227 N238:O244 N246:O247 N249:O257 N260:O262 N264:O264 N266:O266 N268:O270 N272:O272 N275:O283 N285:O290 N292:O292 N294:O296 N299:O300 N302:O303 N305:O306 N308:O309 N312:O313 N315:O316 N318:O319 N321:O322 N458:O473 N127:O127 N89:O90 O81:O82 D457:G457 J457:O457">
    <cfRule type="cellIs" dxfId="43" priority="46" stopIfTrue="1" operator="equal">
      <formula>0</formula>
    </cfRule>
  </conditionalFormatting>
  <conditionalFormatting sqref="D194:O194 D55:O55 D358:O358 D128:O128 D153:O153 D404:O404 D48:O48">
    <cfRule type="cellIs" dxfId="42" priority="48" stopIfTrue="1" operator="equal">
      <formula>0</formula>
    </cfRule>
  </conditionalFormatting>
  <conditionalFormatting sqref="D474:E474">
    <cfRule type="expression" dxfId="41" priority="49" stopIfTrue="1">
      <formula>$AB$9&lt;&gt;0</formula>
    </cfRule>
    <cfRule type="cellIs" dxfId="40" priority="50" stopIfTrue="1" operator="equal">
      <formula>0</formula>
    </cfRule>
  </conditionalFormatting>
  <conditionalFormatting sqref="F474:G474">
    <cfRule type="expression" dxfId="39" priority="51" stopIfTrue="1">
      <formula>$AC$9&lt;&gt;0</formula>
    </cfRule>
    <cfRule type="cellIs" dxfId="38" priority="52" stopIfTrue="1" operator="equal">
      <formula>0</formula>
    </cfRule>
  </conditionalFormatting>
  <conditionalFormatting sqref="H474:I474">
    <cfRule type="expression" dxfId="37" priority="53" stopIfTrue="1">
      <formula>$AD$9&lt;&gt;0</formula>
    </cfRule>
    <cfRule type="cellIs" dxfId="36" priority="54" stopIfTrue="1" operator="equal">
      <formula>0</formula>
    </cfRule>
  </conditionalFormatting>
  <conditionalFormatting sqref="J474:K474">
    <cfRule type="expression" dxfId="35" priority="55" stopIfTrue="1">
      <formula>$AE$9&lt;&gt;0</formula>
    </cfRule>
    <cfRule type="cellIs" dxfId="34" priority="56" stopIfTrue="1" operator="equal">
      <formula>0</formula>
    </cfRule>
  </conditionalFormatting>
  <conditionalFormatting sqref="L474:M474">
    <cfRule type="expression" dxfId="33" priority="57" stopIfTrue="1">
      <formula>$AF$9&lt;&gt;0</formula>
    </cfRule>
    <cfRule type="cellIs" dxfId="32" priority="58" stopIfTrue="1" operator="equal">
      <formula>0</formula>
    </cfRule>
  </conditionalFormatting>
  <conditionalFormatting sqref="N474:O474">
    <cfRule type="expression" dxfId="31" priority="59" stopIfTrue="1">
      <formula>$AG$9&lt;&gt;0</formula>
    </cfRule>
    <cfRule type="cellIs" dxfId="30" priority="60" stopIfTrue="1" operator="equal">
      <formula>0</formula>
    </cfRule>
  </conditionalFormatting>
  <conditionalFormatting sqref="D193 D452">
    <cfRule type="expression" dxfId="29" priority="61" stopIfTrue="1">
      <formula>$AB$8&lt;&gt;0</formula>
    </cfRule>
    <cfRule type="cellIs" dxfId="28" priority="62" stopIfTrue="1" operator="equal">
      <formula>0</formula>
    </cfRule>
  </conditionalFormatting>
  <conditionalFormatting sqref="E193 E452">
    <cfRule type="expression" dxfId="27" priority="63" stopIfTrue="1">
      <formula>$AC$8&lt;&gt;0</formula>
    </cfRule>
    <cfRule type="cellIs" dxfId="26" priority="64" stopIfTrue="1" operator="equal">
      <formula>0</formula>
    </cfRule>
  </conditionalFormatting>
  <conditionalFormatting sqref="F193 F452">
    <cfRule type="expression" dxfId="25" priority="65" stopIfTrue="1">
      <formula>$AD$8&lt;&gt;0</formula>
    </cfRule>
    <cfRule type="cellIs" dxfId="24" priority="66" stopIfTrue="1" operator="equal">
      <formula>0</formula>
    </cfRule>
  </conditionalFormatting>
  <conditionalFormatting sqref="G193 G452">
    <cfRule type="expression" dxfId="23" priority="67" stopIfTrue="1">
      <formula>$AE$8&lt;&gt;0</formula>
    </cfRule>
    <cfRule type="cellIs" dxfId="22" priority="68" stopIfTrue="1" operator="equal">
      <formula>0</formula>
    </cfRule>
  </conditionalFormatting>
  <conditionalFormatting sqref="H193 H452">
    <cfRule type="expression" dxfId="21" priority="69" stopIfTrue="1">
      <formula>$AF$8&lt;&gt;0</formula>
    </cfRule>
    <cfRule type="cellIs" dxfId="20" priority="70" stopIfTrue="1" operator="equal">
      <formula>0</formula>
    </cfRule>
  </conditionalFormatting>
  <conditionalFormatting sqref="I193 I452">
    <cfRule type="expression" dxfId="19" priority="71" stopIfTrue="1">
      <formula>$AG$8&lt;&gt;0</formula>
    </cfRule>
    <cfRule type="cellIs" dxfId="18" priority="72" stopIfTrue="1" operator="equal">
      <formula>0</formula>
    </cfRule>
  </conditionalFormatting>
  <conditionalFormatting sqref="J193 J452">
    <cfRule type="expression" dxfId="17" priority="73" stopIfTrue="1">
      <formula>$AH$8&lt;&gt;0</formula>
    </cfRule>
    <cfRule type="cellIs" dxfId="16" priority="74" stopIfTrue="1" operator="equal">
      <formula>0</formula>
    </cfRule>
  </conditionalFormatting>
  <conditionalFormatting sqref="K193 K452">
    <cfRule type="expression" dxfId="15" priority="75" stopIfTrue="1">
      <formula>$AI$8&lt;&gt;0</formula>
    </cfRule>
    <cfRule type="cellIs" dxfId="14" priority="76" stopIfTrue="1" operator="equal">
      <formula>0</formula>
    </cfRule>
  </conditionalFormatting>
  <conditionalFormatting sqref="L193 L452">
    <cfRule type="expression" dxfId="13" priority="77" stopIfTrue="1">
      <formula>$AJ$8&lt;&gt;0</formula>
    </cfRule>
    <cfRule type="cellIs" dxfId="12" priority="78" stopIfTrue="1" operator="equal">
      <formula>0</formula>
    </cfRule>
  </conditionalFormatting>
  <conditionalFormatting sqref="M193 M452">
    <cfRule type="expression" dxfId="11" priority="79" stopIfTrue="1">
      <formula>$AK$8&lt;&gt;0</formula>
    </cfRule>
    <cfRule type="cellIs" dxfId="10" priority="80" stopIfTrue="1" operator="equal">
      <formula>0</formula>
    </cfRule>
  </conditionalFormatting>
  <conditionalFormatting sqref="N193 N452">
    <cfRule type="expression" dxfId="9" priority="81" stopIfTrue="1">
      <formula>$AL$8&lt;&gt;0</formula>
    </cfRule>
    <cfRule type="cellIs" dxfId="8" priority="82" stopIfTrue="1" operator="equal">
      <formula>0</formula>
    </cfRule>
  </conditionalFormatting>
  <conditionalFormatting sqref="O193 O452">
    <cfRule type="expression" dxfId="7" priority="83" stopIfTrue="1">
      <formula>$AM$8&lt;&gt;0</formula>
    </cfRule>
    <cfRule type="cellIs" dxfId="6" priority="84" stopIfTrue="1" operator="equal">
      <formula>0</formula>
    </cfRule>
  </conditionalFormatting>
  <conditionalFormatting sqref="D475:O475">
    <cfRule type="cellIs" dxfId="5" priority="85" stopIfTrue="1" operator="equal">
      <formula>0</formula>
    </cfRule>
    <cfRule type="cellIs" dxfId="4" priority="86" stopIfTrue="1" operator="notEqual">
      <formula>0</formula>
    </cfRule>
  </conditionalFormatting>
  <conditionalFormatting sqref="D453:O453">
    <cfRule type="cellIs" dxfId="3" priority="87" stopIfTrue="1" operator="notEqual">
      <formula>0</formula>
    </cfRule>
    <cfRule type="cellIs" dxfId="2" priority="88" stopIfTrue="1" operator="equal">
      <formula>0</formula>
    </cfRule>
  </conditionalFormatting>
  <conditionalFormatting sqref="H457:I457">
    <cfRule type="cellIs" dxfId="1" priority="132" stopIfTrue="1" operator="equal">
      <formula>0</formula>
    </cfRule>
  </conditionalFormatting>
  <conditionalFormatting sqref="N51 N54 N58:N60 N62 N64:N69 N71:N75 N77:N78 N81:N82 N84:N87 N93:N98 N100:N103 N105:N110 N112:N113 N115 N118 N120 N131 N133 N135 N138 N140 N142 N145 N148 N150 N152 N156:N164 N166:N172 N175:N183 N185:N192 N124:O124">
    <cfRule type="cellIs" dxfId="0" priority="1" stopIfTrue="1" operator="equal">
      <formula>0</formula>
    </cfRule>
  </conditionalFormatting>
  <dataValidations xWindow="1142" yWindow="254" count="13">
    <dataValidation allowBlank="1" showErrorMessage="1" sqref="A458:B473 D4"/>
    <dataValidation type="list" allowBlank="1" showInputMessage="1" showErrorMessage="1" sqref="D6:K6">
      <formula1>funkcija</formula1>
    </dataValidation>
    <dataValidation type="list" errorStyle="information" allowBlank="1" showInputMessage="1" showErrorMessage="1" errorTitle="Обавештење" error="Након додате нове програмске активности кликните на ОК." sqref="D5:K5">
      <formula1>INDIRECT($V$3)</formula1>
    </dataValidation>
    <dataValidation type="list" errorStyle="information" allowBlank="1" showInputMessage="1" showErrorMessage="1" errorTitle="Информација" error="Након самостално унетог циља, кликните на ОК" sqref="B16:C18 B34:C36 B22:C24 B28:C30 B40:C42">
      <formula1>INDIRECT($V$4)</formula1>
    </dataValidation>
    <dataValidation type="list" errorStyle="information" allowBlank="1" showInputMessage="1" showErrorMessage="1" errorTitle="Обавештење" error="Након самостално унетог индикатора, кликните на ОК" sqref="D16:F18">
      <formula1>INDIRECT($V$5)</formula1>
    </dataValidation>
    <dataValidation type="list" errorStyle="information" allowBlank="1" showInputMessage="1" showErrorMessage="1" errorTitle="Обавештење" error="Након самостално унетог индикатора, кликните на ОК" sqref="D22:F24">
      <formula1>INDIRECT($V$6)</formula1>
    </dataValidation>
    <dataValidation type="list" errorStyle="information" allowBlank="1" showInputMessage="1" showErrorMessage="1" errorTitle="Обавештење" error="Након самостално унетог индикатора, кликните на ОК" sqref="D28:F30">
      <formula1>INDIRECT($V$7)</formula1>
    </dataValidation>
    <dataValidation type="list" errorStyle="information" allowBlank="1" showInputMessage="1" showErrorMessage="1" errorTitle="Обавештење" error="Након самостално унетог индикатора, кликните на ОК" sqref="D34:F36">
      <formula1>INDIRECT($V$8)</formula1>
    </dataValidation>
    <dataValidation type="list" errorStyle="information" allowBlank="1" showInputMessage="1" showErrorMessage="1" errorTitle="Обавештење" error="Након самостално унетог индикатора, кликните на ОК" sqref="D40:F42">
      <formula1>INDIRECT($V$9)</formula1>
    </dataValidation>
    <dataValidation type="list" allowBlank="1" showInputMessage="1" showErrorMessage="1" sqref="A2">
      <formula1>$AJ$1:$AJ$2</formula1>
    </dataValidation>
    <dataValidation type="whole" errorStyle="warning" operator="lessThanOrEqual" allowBlank="1" showErrorMessage="1" errorTitle="Обавештење" error="Попунили сте максимални број редова у документу &quot;Програм&quot;. Додатни приходи неће бити конслидовани." sqref="X1">
      <formula1>19</formula1>
    </dataValidation>
    <dataValidation type="whole" allowBlank="1" showInputMessage="1" showErrorMessage="1" errorTitle="Обавештење" error="Дозвољени су само цели бројеви" sqref="N54:N452 D452:M452 O458:O474 D79:M80 O55:O452 D55:M57 D61:M61 D63:M63 D70:M70 D76:M76 D83:M83 D88:M88 D91:M92 D99:M99 D104:M104 D111:M111 D114:M114 D116:M117 D119:M119 D121:M122 D125:M126 D128:M130 D132:M132 D134:M134 D136:M137 D139:M139 D141:M141 D143:M144 D146:M147 D149:M149 D151:M151 D153:M155 D165:M165 D173:M174 D184:M184 D193:M196 D198:M198 D202:M202 D204:M204 D209:M209 D211:M211 D213:M214 D222:M222 D228:M228 D237:M237 D245:M245 D248:M248 D258:M259 D263:M263 D265:M265 D267:M267 D271:M271 D273:M274 D284:M284 D291:M291 D293:M293 D297:M298 D301:M301 D304:M304 D307:M307 D310:M311 D314:M314 D317:M317 D320:M320 D323:M323 D326:M327 D331:M331 D341:M342 D345:M345 D349:M349 D351:M351 D354:M354 D356:M356 D358:M360 D365:M365 D375:M375 D377:M377 D379:M379 D381:M382 D384:M384 D388:M388 D390:M391 D393:M394 D396:M396 D398:M398 D401:M402 D404:M406 D416:M416 D424:M424 D426:M426 D428:M428 D430:M431 D441:M441 D450:M450 D457:N474">
      <formula1>0</formula1>
      <formula2>999999999999</formula2>
    </dataValidation>
    <dataValidation type="whole" allowBlank="1" showInputMessage="1" showErrorMessage="1" sqref="D51:M51 D54:M54 D58:M60 D62:M62 D451:M451 D64:M69 D77:M78 D81:M82 D71:M75 D89:M90 D84:M87 D93:M98 D100:M103 D105:M110 D115:M115 D118:M118 D120:M120 D123:M124 D127:M127 D131:M131 D133:M133 D135:M135 D138:M138 D140:M140 D142:M142 D145:M145 D148:M148 D150:M150 D152:M152 D112:M113 D156:M164 D166:M172 D175:M183 D197:M197 D199:M201 D203:M203 D205:M208 D210:M210 D212:M212 D215:M221 D223:M227 D229:M236 D238:M244 D246:M247 D249:M257 D260:M262 D264:M264 D266:M266 D268:M270 D272:M272 D275:M283 D285:M290 D292:M292 D294:M296 D299:M300 D302:M303 D305:M306 D308:M309 D312:M313 D315:M316 D318:M319 D321:M322 D324:M325 D328:M330 D332:M340 D343:M344 D346:M348 D350:M350 D352:M353 D355:M355 D357:M357 D361:M364 D366:M374 D376:M376 D378:M378 D380:M380 D383:M383 D385:M387 D389:M389 D392:M392 D395:M395 D397:M397 D399:M400 D403:M403 D407:M415 D417:M423 D425:M425 D427:M427 D429:M429 D432:M440 D442:M449 D185:M192">
      <formula1>0</formula1>
      <formula2>999999999999</formula2>
    </dataValidation>
  </dataValidations>
  <pageMargins left="0" right="0.23622047244094491" top="0.47244094488188981" bottom="0.39370078740157483" header="0" footer="0.15748031496062992"/>
  <pageSetup paperSize="9" scale="70"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6"/>
  <dimension ref="A1:IV1814"/>
  <sheetViews>
    <sheetView topLeftCell="DF9" zoomScale="85" workbookViewId="0">
      <selection activeCell="DG30" sqref="DG30:DS30"/>
    </sheetView>
  </sheetViews>
  <sheetFormatPr defaultRowHeight="15"/>
  <cols>
    <col min="1" max="1" width="9.140625" style="14" hidden="1" customWidth="1"/>
    <col min="2" max="2" width="48.5703125" style="14" hidden="1" customWidth="1"/>
    <col min="3" max="3" width="39" style="14" hidden="1" customWidth="1"/>
    <col min="4" max="4" width="25.140625" style="14" hidden="1" customWidth="1"/>
    <col min="5" max="5" width="11.28515625" style="14" hidden="1" customWidth="1"/>
    <col min="6" max="6" width="17.5703125" style="14" hidden="1" customWidth="1"/>
    <col min="7" max="7" width="15.42578125" style="14" hidden="1" customWidth="1"/>
    <col min="8" max="8" width="14.42578125" style="14" hidden="1" customWidth="1"/>
    <col min="9" max="12" width="9.5703125" style="14" hidden="1" customWidth="1"/>
    <col min="13" max="14" width="16.5703125" style="14" hidden="1" customWidth="1"/>
    <col min="15" max="19" width="8.5703125" style="14" hidden="1" customWidth="1"/>
    <col min="20" max="20" width="12.7109375" style="14" hidden="1" customWidth="1"/>
    <col min="21" max="21" width="12" style="14" hidden="1" customWidth="1"/>
    <col min="22" max="22" width="13.5703125" style="14" hidden="1" customWidth="1"/>
    <col min="23" max="23" width="13.140625" style="14" hidden="1" customWidth="1"/>
    <col min="24" max="24" width="15.5703125" style="14" hidden="1" customWidth="1"/>
    <col min="25" max="25" width="16.5703125" style="14" hidden="1" customWidth="1"/>
    <col min="26" max="26" width="14" style="14" hidden="1" customWidth="1"/>
    <col min="27" max="27" width="13.140625" style="14" hidden="1" customWidth="1"/>
    <col min="28" max="28" width="13" style="14" hidden="1" customWidth="1"/>
    <col min="29" max="29" width="14.28515625" style="14" hidden="1" customWidth="1"/>
    <col min="30" max="70" width="16.5703125" style="14" hidden="1" customWidth="1"/>
    <col min="71" max="71" width="32.85546875" style="14" hidden="1" customWidth="1"/>
    <col min="72" max="72" width="48.140625" style="14" hidden="1" customWidth="1"/>
    <col min="73" max="100" width="16.5703125" style="14" hidden="1" customWidth="1"/>
    <col min="101" max="108" width="9.140625" style="14" hidden="1" customWidth="1"/>
    <col min="109" max="109" width="9" style="14" hidden="1" customWidth="1"/>
    <col min="110" max="111" width="9.140625" style="9"/>
    <col min="112" max="113" width="9.85546875" style="9" bestFit="1" customWidth="1"/>
    <col min="114" max="120" width="9.140625" style="9"/>
    <col min="121" max="121" width="9.85546875" style="9" bestFit="1" customWidth="1"/>
    <col min="122" max="134" width="9.140625" style="9"/>
    <col min="135" max="135" width="9.85546875" style="9" bestFit="1" customWidth="1"/>
    <col min="136" max="141" width="9.140625" style="9"/>
    <col min="142" max="142" width="9.85546875" style="9" bestFit="1" customWidth="1"/>
    <col min="143" max="176" width="9.140625" style="9"/>
    <col min="177" max="177" width="11.42578125" style="9" customWidth="1"/>
    <col min="178" max="178" width="10.42578125" style="9" customWidth="1"/>
    <col min="179" max="182" width="9.140625" style="9"/>
    <col min="183" max="183" width="9.5703125" style="9" customWidth="1"/>
    <col min="184" max="238" width="9.140625" style="9"/>
    <col min="239" max="239" width="10.85546875" style="9" bestFit="1" customWidth="1"/>
    <col min="240" max="255" width="9.140625" style="9"/>
    <col min="256" max="16384" width="9.140625" style="31"/>
  </cols>
  <sheetData>
    <row r="1" spans="2:139" ht="18.75" hidden="1">
      <c r="B1" s="146" t="s">
        <v>719</v>
      </c>
      <c r="C1" s="146" t="s">
        <v>736</v>
      </c>
      <c r="D1" s="146" t="s">
        <v>717</v>
      </c>
      <c r="E1" s="155"/>
      <c r="F1" s="146"/>
      <c r="G1" s="146"/>
      <c r="H1" s="146"/>
      <c r="I1" s="146"/>
      <c r="J1" s="146"/>
      <c r="K1" s="146"/>
      <c r="L1" s="146"/>
      <c r="M1" s="146"/>
      <c r="N1" s="155"/>
      <c r="O1" s="155"/>
      <c r="P1" s="155"/>
      <c r="Q1" s="155"/>
      <c r="R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BD1" s="155"/>
      <c r="BE1" s="155"/>
      <c r="BF1" s="156"/>
      <c r="BG1" s="156"/>
      <c r="BH1" s="156"/>
      <c r="BI1" s="156"/>
      <c r="BJ1" s="156"/>
      <c r="BK1" s="155"/>
      <c r="BL1" s="155"/>
      <c r="BM1" s="155"/>
      <c r="BN1" s="155"/>
      <c r="BO1" s="155"/>
      <c r="BP1" s="155"/>
      <c r="BQ1" s="155"/>
      <c r="BR1" s="155"/>
      <c r="BS1" s="557" t="s">
        <v>1498</v>
      </c>
      <c r="BT1" s="557"/>
      <c r="BV1" s="558" t="s">
        <v>1499</v>
      </c>
      <c r="BW1" s="558"/>
      <c r="BX1" s="558"/>
      <c r="BZ1" s="558" t="s">
        <v>792</v>
      </c>
      <c r="CA1" s="558"/>
      <c r="CB1" s="558"/>
      <c r="CL1" s="129" t="s">
        <v>1517</v>
      </c>
      <c r="CM1" s="130" t="s">
        <v>755</v>
      </c>
      <c r="CP1" s="14" t="str">
        <f>BS2&amp;" - "&amp;BT2</f>
        <v>0 - СОЦИЈАЛНА ЗАШТИТА</v>
      </c>
      <c r="CU1" s="558" t="s">
        <v>1499</v>
      </c>
      <c r="CV1" s="558"/>
      <c r="CW1" s="558"/>
    </row>
    <row r="2" spans="2:139" ht="13.5" hidden="1" customHeight="1">
      <c r="B2" s="64" t="s">
        <v>300</v>
      </c>
      <c r="C2" s="157" t="s">
        <v>733</v>
      </c>
      <c r="D2" s="168" t="s">
        <v>306</v>
      </c>
      <c r="E2" s="155"/>
      <c r="F2" s="155"/>
      <c r="G2" s="155"/>
      <c r="H2" s="155"/>
      <c r="I2" s="155"/>
      <c r="J2" s="155"/>
      <c r="K2" s="155"/>
      <c r="L2" s="155"/>
      <c r="M2" s="155"/>
      <c r="N2" s="155"/>
      <c r="O2" s="155"/>
      <c r="P2" s="155"/>
      <c r="Q2" s="155"/>
      <c r="R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BD2" s="155"/>
      <c r="BE2" s="155"/>
      <c r="BF2" s="184"/>
      <c r="BG2" s="184"/>
      <c r="BH2" s="155"/>
      <c r="BI2" s="155"/>
      <c r="BJ2" s="155"/>
      <c r="BK2" s="155"/>
      <c r="BL2" s="155"/>
      <c r="BM2" s="155"/>
      <c r="BN2" s="155"/>
      <c r="BO2" s="155"/>
      <c r="BP2" s="155"/>
      <c r="BQ2" s="155"/>
      <c r="BR2" s="155"/>
      <c r="BS2" s="131">
        <v>0</v>
      </c>
      <c r="BT2" s="130" t="s">
        <v>755</v>
      </c>
      <c r="BV2" s="132" t="s">
        <v>754</v>
      </c>
      <c r="BW2" s="10" t="s">
        <v>1283</v>
      </c>
      <c r="BX2" s="132" t="s">
        <v>754</v>
      </c>
      <c r="BZ2" s="132">
        <v>411</v>
      </c>
      <c r="CA2" s="133" t="s">
        <v>1298</v>
      </c>
      <c r="CB2" s="132">
        <v>411</v>
      </c>
      <c r="CL2" s="134" t="s">
        <v>1518</v>
      </c>
      <c r="CM2" s="135" t="s">
        <v>756</v>
      </c>
      <c r="CP2" s="14" t="str">
        <f t="shared" ref="CP2:CP65" si="0">BS3&amp;" - "&amp;BT3</f>
        <v>10 - Болест и инвалидност</v>
      </c>
      <c r="CU2" s="132" t="s">
        <v>754</v>
      </c>
      <c r="CV2" s="10" t="s">
        <v>1283</v>
      </c>
      <c r="CW2" s="132"/>
      <c r="CY2" s="14" t="str">
        <f>CU2&amp;" - "&amp;CV2</f>
        <v>01 - Приходи из буџета</v>
      </c>
    </row>
    <row r="3" spans="2:139" ht="16.5" hidden="1" customHeight="1">
      <c r="B3" s="64" t="s">
        <v>826</v>
      </c>
      <c r="C3" s="157" t="s">
        <v>827</v>
      </c>
      <c r="D3" s="168" t="s">
        <v>1366</v>
      </c>
      <c r="E3" s="155"/>
      <c r="F3" s="155"/>
      <c r="G3" s="155"/>
      <c r="H3" s="155"/>
      <c r="I3" s="155"/>
      <c r="J3" s="155"/>
      <c r="K3" s="155"/>
      <c r="L3" s="155"/>
      <c r="M3" s="155"/>
      <c r="N3" s="155"/>
      <c r="O3" s="155"/>
      <c r="P3" s="155"/>
      <c r="Q3" s="155"/>
      <c r="R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BD3" s="155"/>
      <c r="BE3" s="155"/>
      <c r="BF3" s="184"/>
      <c r="BG3" s="184"/>
      <c r="BH3" s="155"/>
      <c r="BI3" s="155"/>
      <c r="BJ3" s="155"/>
      <c r="BK3" s="155"/>
      <c r="BL3" s="155"/>
      <c r="BM3" s="155"/>
      <c r="BN3" s="155"/>
      <c r="BO3" s="155"/>
      <c r="BP3" s="155"/>
      <c r="BQ3" s="155"/>
      <c r="BR3" s="155"/>
      <c r="BS3" s="136">
        <v>10</v>
      </c>
      <c r="BT3" s="135" t="s">
        <v>756</v>
      </c>
      <c r="BV3" s="132" t="s">
        <v>1271</v>
      </c>
      <c r="BW3" s="10" t="s">
        <v>1284</v>
      </c>
      <c r="BX3" s="132" t="s">
        <v>1271</v>
      </c>
      <c r="BZ3" s="132">
        <v>412</v>
      </c>
      <c r="CA3" s="137" t="s">
        <v>1299</v>
      </c>
      <c r="CB3" s="132">
        <v>412</v>
      </c>
      <c r="CL3" s="134" t="s">
        <v>1519</v>
      </c>
      <c r="CM3" s="135" t="s">
        <v>757</v>
      </c>
      <c r="CP3" s="14" t="str">
        <f t="shared" si="0"/>
        <v>20 - Старост</v>
      </c>
      <c r="CU3" s="132" t="s">
        <v>1271</v>
      </c>
      <c r="CV3" s="10" t="s">
        <v>1284</v>
      </c>
      <c r="CW3" s="132"/>
      <c r="CY3" s="14" t="str">
        <f t="shared" ref="CY3:CY11" si="1">CU3&amp;" - "&amp;CV3</f>
        <v>02 - Трансфери између корисника на истом нивоу</v>
      </c>
    </row>
    <row r="4" spans="2:139" ht="15" hidden="1" customHeight="1">
      <c r="B4" s="64" t="s">
        <v>682</v>
      </c>
      <c r="C4" s="157" t="s">
        <v>734</v>
      </c>
      <c r="D4" s="169" t="s">
        <v>1367</v>
      </c>
      <c r="E4" s="155"/>
      <c r="F4" s="155"/>
      <c r="G4" s="155"/>
      <c r="H4" s="155"/>
      <c r="I4" s="155"/>
      <c r="J4" s="155"/>
      <c r="K4" s="155"/>
      <c r="L4" s="155"/>
      <c r="M4" s="155"/>
      <c r="N4" s="155"/>
      <c r="O4" s="155"/>
      <c r="P4" s="155"/>
      <c r="Q4" s="155"/>
      <c r="R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BD4" s="155"/>
      <c r="BE4" s="155"/>
      <c r="BF4" s="184"/>
      <c r="BG4" s="184"/>
      <c r="BH4" s="155"/>
      <c r="BI4" s="155"/>
      <c r="BJ4" s="155"/>
      <c r="BK4" s="155"/>
      <c r="BL4" s="155"/>
      <c r="BM4" s="155"/>
      <c r="BN4" s="155"/>
      <c r="BO4" s="155"/>
      <c r="BP4" s="155"/>
      <c r="BQ4" s="155"/>
      <c r="BR4" s="155"/>
      <c r="BS4" s="136">
        <v>20</v>
      </c>
      <c r="BT4" s="135" t="s">
        <v>757</v>
      </c>
      <c r="BV4" s="132" t="s">
        <v>1267</v>
      </c>
      <c r="BW4" s="10" t="s">
        <v>1285</v>
      </c>
      <c r="BX4" s="132" t="s">
        <v>1267</v>
      </c>
      <c r="BZ4" s="132">
        <v>413</v>
      </c>
      <c r="CA4" s="133" t="s">
        <v>1300</v>
      </c>
      <c r="CB4" s="132">
        <v>413</v>
      </c>
      <c r="CL4" s="134" t="s">
        <v>1520</v>
      </c>
      <c r="CM4" s="135" t="s">
        <v>758</v>
      </c>
      <c r="CP4" s="14" t="str">
        <f t="shared" si="0"/>
        <v>30 - Корисници породичне пензије</v>
      </c>
      <c r="CU4" s="132" t="s">
        <v>1267</v>
      </c>
      <c r="CV4" s="10" t="s">
        <v>1285</v>
      </c>
      <c r="CW4" s="132"/>
      <c r="CY4" s="14" t="str">
        <f t="shared" si="1"/>
        <v>03 - Социјални доприноси</v>
      </c>
    </row>
    <row r="5" spans="2:139" ht="15" hidden="1" customHeight="1">
      <c r="B5" s="64" t="s">
        <v>683</v>
      </c>
      <c r="C5" s="157" t="s">
        <v>735</v>
      </c>
      <c r="D5" s="169" t="s">
        <v>1368</v>
      </c>
      <c r="E5" s="155"/>
      <c r="F5" s="155"/>
      <c r="G5" s="155"/>
      <c r="H5" s="155"/>
      <c r="I5" s="155"/>
      <c r="J5" s="155"/>
      <c r="K5" s="155"/>
      <c r="L5" s="155"/>
      <c r="M5" s="155"/>
      <c r="N5" s="155"/>
      <c r="O5" s="155"/>
      <c r="P5" s="155"/>
      <c r="Q5" s="155"/>
      <c r="R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BD5" s="155"/>
      <c r="BE5" s="155"/>
      <c r="BF5" s="184"/>
      <c r="BG5" s="184"/>
      <c r="BH5" s="155"/>
      <c r="BI5" s="155"/>
      <c r="BJ5" s="155"/>
      <c r="BK5" s="155"/>
      <c r="BL5" s="155"/>
      <c r="BM5" s="155"/>
      <c r="BN5" s="155"/>
      <c r="BO5" s="155"/>
      <c r="BP5" s="155"/>
      <c r="BQ5" s="155"/>
      <c r="BR5" s="155"/>
      <c r="BS5" s="136">
        <v>30</v>
      </c>
      <c r="BT5" s="135" t="s">
        <v>758</v>
      </c>
      <c r="BV5" s="132" t="s">
        <v>1272</v>
      </c>
      <c r="BW5" s="10" t="s">
        <v>1286</v>
      </c>
      <c r="BX5" s="132" t="s">
        <v>1272</v>
      </c>
      <c r="BZ5" s="132">
        <v>414</v>
      </c>
      <c r="CA5" s="133" t="s">
        <v>1301</v>
      </c>
      <c r="CB5" s="132">
        <v>414</v>
      </c>
      <c r="CL5" s="134" t="s">
        <v>1521</v>
      </c>
      <c r="CM5" s="135" t="s">
        <v>759</v>
      </c>
      <c r="CP5" s="14" t="str">
        <f t="shared" si="0"/>
        <v>40 - Породица и деца</v>
      </c>
      <c r="CU5" s="132" t="s">
        <v>1272</v>
      </c>
      <c r="CV5" s="10" t="s">
        <v>1286</v>
      </c>
      <c r="CW5" s="132"/>
      <c r="CY5" s="14" t="str">
        <f t="shared" si="1"/>
        <v>04 - Сопствени приходи буџетских корисника</v>
      </c>
    </row>
    <row r="6" spans="2:139" ht="15" hidden="1" customHeight="1">
      <c r="B6" s="64" t="s">
        <v>280</v>
      </c>
      <c r="C6" s="157" t="s">
        <v>722</v>
      </c>
      <c r="D6" s="169" t="s">
        <v>1369</v>
      </c>
      <c r="E6" s="155"/>
      <c r="F6" s="155"/>
      <c r="G6" s="155"/>
      <c r="H6" s="155"/>
      <c r="I6" s="155"/>
      <c r="J6" s="155"/>
      <c r="K6" s="155"/>
      <c r="L6" s="155"/>
      <c r="M6" s="155"/>
      <c r="N6" s="155"/>
      <c r="O6" s="155"/>
      <c r="P6" s="155"/>
      <c r="Q6" s="155"/>
      <c r="R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BD6" s="155"/>
      <c r="BE6" s="155"/>
      <c r="BF6" s="184"/>
      <c r="BG6" s="184"/>
      <c r="BH6" s="155"/>
      <c r="BI6" s="155"/>
      <c r="BJ6" s="155"/>
      <c r="BK6" s="155"/>
      <c r="BL6" s="155"/>
      <c r="BM6" s="155"/>
      <c r="BN6" s="155"/>
      <c r="BO6" s="155"/>
      <c r="BP6" s="155"/>
      <c r="BQ6" s="155"/>
      <c r="BR6" s="155"/>
      <c r="BS6" s="136">
        <v>40</v>
      </c>
      <c r="BT6" s="135" t="s">
        <v>759</v>
      </c>
      <c r="BV6" s="132" t="s">
        <v>1268</v>
      </c>
      <c r="BW6" s="10" t="s">
        <v>1287</v>
      </c>
      <c r="BX6" s="132" t="s">
        <v>1268</v>
      </c>
      <c r="BZ6" s="132">
        <v>415</v>
      </c>
      <c r="CA6" s="133" t="s">
        <v>1326</v>
      </c>
      <c r="CB6" s="132">
        <v>415</v>
      </c>
      <c r="CL6" s="134" t="s">
        <v>1522</v>
      </c>
      <c r="CM6" s="135" t="s">
        <v>760</v>
      </c>
      <c r="CP6" s="14" t="str">
        <f t="shared" si="0"/>
        <v>50 - Незапосленост</v>
      </c>
      <c r="CU6" s="132" t="s">
        <v>1268</v>
      </c>
      <c r="CV6" s="10" t="s">
        <v>1287</v>
      </c>
      <c r="CW6" s="132"/>
      <c r="CY6" s="14" t="str">
        <f t="shared" si="1"/>
        <v>05 - Донације од иностраних земаља</v>
      </c>
    </row>
    <row r="7" spans="2:139" ht="17.25" hidden="1" customHeight="1">
      <c r="B7" s="64" t="s">
        <v>684</v>
      </c>
      <c r="C7" s="157" t="s">
        <v>731</v>
      </c>
      <c r="D7" s="168" t="s">
        <v>1175</v>
      </c>
      <c r="E7" s="155"/>
      <c r="F7" s="155"/>
      <c r="G7" s="155"/>
      <c r="H7" s="155"/>
      <c r="I7" s="155"/>
      <c r="J7" s="155"/>
      <c r="K7" s="155"/>
      <c r="L7" s="155"/>
      <c r="M7" s="155"/>
      <c r="N7" s="155"/>
      <c r="O7" s="155"/>
      <c r="P7" s="155"/>
      <c r="Q7" s="155"/>
      <c r="R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BD7" s="155"/>
      <c r="BE7" s="155"/>
      <c r="BF7" s="184"/>
      <c r="BG7" s="184"/>
      <c r="BH7" s="155"/>
      <c r="BI7" s="155"/>
      <c r="BJ7" s="155"/>
      <c r="BK7" s="155"/>
      <c r="BL7" s="155"/>
      <c r="BM7" s="155"/>
      <c r="BN7" s="155"/>
      <c r="BO7" s="155"/>
      <c r="BP7" s="155"/>
      <c r="BQ7" s="155"/>
      <c r="BR7" s="155"/>
      <c r="BS7" s="136">
        <v>50</v>
      </c>
      <c r="BT7" s="135" t="s">
        <v>760</v>
      </c>
      <c r="BV7" s="132" t="s">
        <v>1273</v>
      </c>
      <c r="BW7" s="10" t="s">
        <v>1288</v>
      </c>
      <c r="BX7" s="132" t="s">
        <v>1273</v>
      </c>
      <c r="BZ7" s="132">
        <v>416</v>
      </c>
      <c r="CA7" s="133" t="s">
        <v>1456</v>
      </c>
      <c r="CB7" s="132">
        <v>416</v>
      </c>
      <c r="CL7" s="134" t="s">
        <v>1523</v>
      </c>
      <c r="CM7" s="135" t="s">
        <v>761</v>
      </c>
      <c r="CP7" s="14" t="str">
        <f t="shared" si="0"/>
        <v>60 - Становање</v>
      </c>
      <c r="CU7" s="132" t="s">
        <v>1273</v>
      </c>
      <c r="CV7" s="10" t="s">
        <v>1288</v>
      </c>
      <c r="CW7" s="132"/>
      <c r="CY7" s="14" t="str">
        <f t="shared" si="1"/>
        <v>06 - Донације од међународних организација</v>
      </c>
    </row>
    <row r="8" spans="2:139" ht="15" hidden="1" customHeight="1">
      <c r="B8" s="64" t="s">
        <v>828</v>
      </c>
      <c r="C8" s="157" t="s">
        <v>723</v>
      </c>
      <c r="D8" s="169" t="s">
        <v>1174</v>
      </c>
      <c r="E8" s="155"/>
      <c r="F8" s="155"/>
      <c r="G8" s="155"/>
      <c r="H8" s="155"/>
      <c r="I8" s="155"/>
      <c r="J8" s="155"/>
      <c r="K8" s="155"/>
      <c r="L8" s="155"/>
      <c r="M8" s="155"/>
      <c r="N8" s="155"/>
      <c r="O8" s="155"/>
      <c r="P8" s="155"/>
      <c r="Q8" s="155"/>
      <c r="R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BD8" s="155"/>
      <c r="BE8" s="155"/>
      <c r="BF8" s="184"/>
      <c r="BG8" s="184"/>
      <c r="BH8" s="155"/>
      <c r="BI8" s="155"/>
      <c r="BJ8" s="155"/>
      <c r="BK8" s="155"/>
      <c r="BL8" s="155"/>
      <c r="BM8" s="155"/>
      <c r="BN8" s="155"/>
      <c r="BO8" s="155"/>
      <c r="BP8" s="155"/>
      <c r="BQ8" s="155"/>
      <c r="BR8" s="155"/>
      <c r="BS8" s="136">
        <v>60</v>
      </c>
      <c r="BT8" s="135" t="s">
        <v>761</v>
      </c>
      <c r="BV8" s="132" t="s">
        <v>1269</v>
      </c>
      <c r="BW8" s="10" t="s">
        <v>1289</v>
      </c>
      <c r="BX8" s="132" t="s">
        <v>1269</v>
      </c>
      <c r="BZ8" s="132">
        <v>417</v>
      </c>
      <c r="CA8" s="133" t="s">
        <v>1457</v>
      </c>
      <c r="CB8" s="132">
        <v>417</v>
      </c>
      <c r="CL8" s="134" t="s">
        <v>1524</v>
      </c>
      <c r="CM8" s="135" t="s">
        <v>1416</v>
      </c>
      <c r="CP8" s="14" t="str">
        <f t="shared" si="0"/>
        <v>70 - Социјална помоћ угроженом становништву, некласификована на другом месту</v>
      </c>
      <c r="CU8" s="132" t="s">
        <v>1269</v>
      </c>
      <c r="CV8" s="10" t="s">
        <v>603</v>
      </c>
      <c r="CW8" s="132"/>
      <c r="CY8" s="14" t="str">
        <f>CU8&amp;" - "&amp;CV8</f>
        <v>07 - Трансфери од других нивоа власти</v>
      </c>
    </row>
    <row r="9" spans="2:139" ht="25.5" customHeight="1">
      <c r="B9" s="64" t="s">
        <v>252</v>
      </c>
      <c r="C9" s="157" t="s">
        <v>724</v>
      </c>
      <c r="D9" s="169" t="s">
        <v>1176</v>
      </c>
      <c r="E9" s="155"/>
      <c r="F9" s="155"/>
      <c r="H9" s="155"/>
      <c r="I9" s="155"/>
      <c r="J9" s="155"/>
      <c r="K9" s="155"/>
      <c r="L9" s="155"/>
      <c r="M9" s="155"/>
      <c r="N9" s="155"/>
      <c r="O9" s="155"/>
      <c r="P9" s="155"/>
      <c r="Q9" s="155"/>
      <c r="R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BD9" s="155"/>
      <c r="BE9" s="155"/>
      <c r="BF9" s="184"/>
      <c r="BG9" s="184"/>
      <c r="BH9" s="155"/>
      <c r="BI9" s="155"/>
      <c r="BJ9" s="155"/>
      <c r="BK9" s="155"/>
      <c r="BL9" s="155"/>
      <c r="BM9" s="155"/>
      <c r="BN9" s="155"/>
      <c r="BO9" s="155"/>
      <c r="BP9" s="155"/>
      <c r="BQ9" s="155"/>
      <c r="BR9" s="155"/>
      <c r="BS9" s="136">
        <v>70</v>
      </c>
      <c r="BT9" s="135" t="s">
        <v>1416</v>
      </c>
      <c r="BV9" s="132" t="s">
        <v>1274</v>
      </c>
      <c r="BW9" s="10" t="s">
        <v>1290</v>
      </c>
      <c r="BX9" s="132" t="s">
        <v>1274</v>
      </c>
      <c r="BZ9" s="132">
        <v>418</v>
      </c>
      <c r="CA9" s="133" t="s">
        <v>1302</v>
      </c>
      <c r="CB9" s="132">
        <v>418</v>
      </c>
      <c r="CL9" s="134" t="s">
        <v>1525</v>
      </c>
      <c r="CM9" s="135" t="s">
        <v>1417</v>
      </c>
      <c r="CP9" s="14" t="str">
        <f t="shared" si="0"/>
        <v>80 - Социјална заштита -  истраживање и развој</v>
      </c>
      <c r="CU9" s="132" t="s">
        <v>1274</v>
      </c>
      <c r="CV9" s="10" t="s">
        <v>602</v>
      </c>
      <c r="CW9" s="132"/>
      <c r="CY9" s="14" t="str">
        <f t="shared" si="1"/>
        <v>08 - Добровољни трансфери од физичких и правних лица</v>
      </c>
      <c r="DF9" s="601" t="s">
        <v>1159</v>
      </c>
      <c r="DG9" s="601"/>
      <c r="DH9" s="601"/>
      <c r="DI9" s="601"/>
      <c r="DJ9" s="601"/>
      <c r="DK9" s="601"/>
      <c r="DL9" s="601"/>
      <c r="DM9" s="601"/>
      <c r="DN9" s="601"/>
      <c r="DO9" s="601"/>
      <c r="DP9" s="601"/>
      <c r="DQ9" s="601"/>
      <c r="DR9" s="601"/>
      <c r="DS9" s="601"/>
      <c r="DU9" s="594" t="s">
        <v>293</v>
      </c>
      <c r="DV9" s="594"/>
      <c r="DW9" s="594"/>
      <c r="DX9" s="594"/>
      <c r="DY9" s="594"/>
      <c r="DZ9" s="594"/>
      <c r="EA9" s="594"/>
      <c r="EB9" s="594"/>
      <c r="EC9" s="594"/>
      <c r="ED9" s="181"/>
      <c r="EE9" s="181"/>
      <c r="EF9" s="181"/>
      <c r="EG9" s="181"/>
      <c r="EH9" s="181"/>
      <c r="EI9" s="181"/>
    </row>
    <row r="10" spans="2:139" ht="18.75" customHeight="1">
      <c r="B10" s="64" t="s">
        <v>249</v>
      </c>
      <c r="C10" s="157" t="s">
        <v>725</v>
      </c>
      <c r="D10" s="169" t="s">
        <v>1177</v>
      </c>
      <c r="E10" s="155"/>
      <c r="F10" s="155"/>
      <c r="H10" s="155"/>
      <c r="I10" s="155"/>
      <c r="J10" s="155"/>
      <c r="K10" s="155"/>
      <c r="L10" s="155"/>
      <c r="M10" s="155"/>
      <c r="N10" s="155"/>
      <c r="O10" s="155"/>
      <c r="P10" s="155"/>
      <c r="Q10" s="155"/>
      <c r="R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BD10" s="155"/>
      <c r="BE10" s="155"/>
      <c r="BF10" s="184"/>
      <c r="BG10" s="184"/>
      <c r="BH10" s="155"/>
      <c r="BI10" s="155"/>
      <c r="BJ10" s="155"/>
      <c r="BK10" s="155"/>
      <c r="BL10" s="155"/>
      <c r="BM10" s="155"/>
      <c r="BN10" s="155"/>
      <c r="BO10" s="155"/>
      <c r="BP10" s="155"/>
      <c r="BQ10" s="155"/>
      <c r="BR10" s="155"/>
      <c r="BS10" s="136">
        <v>80</v>
      </c>
      <c r="BT10" s="135" t="s">
        <v>1417</v>
      </c>
      <c r="BV10" s="132" t="s">
        <v>1275</v>
      </c>
      <c r="BW10" s="10" t="s">
        <v>1291</v>
      </c>
      <c r="BX10" s="132" t="s">
        <v>1275</v>
      </c>
      <c r="BZ10" s="132">
        <v>421</v>
      </c>
      <c r="CA10" s="133" t="s">
        <v>1458</v>
      </c>
      <c r="CB10" s="132">
        <v>421</v>
      </c>
      <c r="CL10" s="134" t="s">
        <v>1526</v>
      </c>
      <c r="CM10" s="135" t="s">
        <v>762</v>
      </c>
      <c r="CP10" s="14" t="str">
        <f t="shared" si="0"/>
        <v>90 - Социјална заштита некласификована на другом месту</v>
      </c>
      <c r="CU10" s="132" t="s">
        <v>1275</v>
      </c>
      <c r="CV10" s="10" t="s">
        <v>1291</v>
      </c>
      <c r="CW10" s="132"/>
      <c r="CY10" s="14" t="str">
        <f t="shared" si="1"/>
        <v>09 - Примања од продаје нефинансијске имовине</v>
      </c>
      <c r="DG10" s="11"/>
      <c r="DH10" s="11"/>
      <c r="DI10" s="11"/>
      <c r="DJ10" s="11"/>
      <c r="DK10" s="11"/>
      <c r="DL10" s="11"/>
      <c r="DM10" s="11"/>
      <c r="DN10" s="11"/>
      <c r="DO10" s="11"/>
      <c r="DP10" s="11"/>
      <c r="DQ10" s="11"/>
      <c r="DR10" s="11"/>
      <c r="DS10" s="11"/>
      <c r="DT10" s="11"/>
      <c r="DU10" s="11"/>
      <c r="DV10" s="11"/>
      <c r="DW10" s="11"/>
    </row>
    <row r="11" spans="2:139" ht="62.25" customHeight="1">
      <c r="B11" s="64" t="s">
        <v>250</v>
      </c>
      <c r="C11" s="157" t="s">
        <v>726</v>
      </c>
      <c r="D11" s="169" t="s">
        <v>1178</v>
      </c>
      <c r="E11" s="155"/>
      <c r="F11" s="155"/>
      <c r="H11" s="155"/>
      <c r="I11" s="155"/>
      <c r="J11" s="155"/>
      <c r="K11" s="155"/>
      <c r="L11" s="155"/>
      <c r="M11" s="155"/>
      <c r="N11" s="155"/>
      <c r="O11" s="155"/>
      <c r="P11" s="155"/>
      <c r="Q11" s="155"/>
      <c r="R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BD11" s="155"/>
      <c r="BE11" s="155"/>
      <c r="BF11" s="184"/>
      <c r="BG11" s="184"/>
      <c r="BH11" s="155"/>
      <c r="BI11" s="155"/>
      <c r="BJ11" s="155"/>
      <c r="BK11" s="155"/>
      <c r="BL11" s="155"/>
      <c r="BM11" s="155"/>
      <c r="BN11" s="155"/>
      <c r="BO11" s="155"/>
      <c r="BP11" s="155"/>
      <c r="BQ11" s="155"/>
      <c r="BR11" s="155"/>
      <c r="BS11" s="136">
        <v>90</v>
      </c>
      <c r="BT11" s="135" t="s">
        <v>762</v>
      </c>
      <c r="BV11" s="132" t="s">
        <v>749</v>
      </c>
      <c r="BW11" s="10" t="s">
        <v>1292</v>
      </c>
      <c r="BX11" s="132" t="s">
        <v>749</v>
      </c>
      <c r="BZ11" s="132">
        <v>422</v>
      </c>
      <c r="CA11" s="133" t="s">
        <v>1459</v>
      </c>
      <c r="CB11" s="132">
        <v>422</v>
      </c>
      <c r="CL11" s="129">
        <v>100</v>
      </c>
      <c r="CM11" s="130" t="s">
        <v>763</v>
      </c>
      <c r="CP11" s="14" t="str">
        <f t="shared" si="0"/>
        <v>100 - ОПШТЕ ЈАВНЕ УСЛУГЕ</v>
      </c>
      <c r="CU11" s="132" t="s">
        <v>749</v>
      </c>
      <c r="CV11" s="10" t="s">
        <v>1292</v>
      </c>
      <c r="CW11" s="132"/>
      <c r="CY11" s="14" t="str">
        <f t="shared" si="1"/>
        <v>10 - Примања од домаћих задуживања</v>
      </c>
      <c r="DT11" s="11"/>
    </row>
    <row r="12" spans="2:139" ht="15.75">
      <c r="C12" s="157"/>
      <c r="D12" s="126"/>
      <c r="E12" s="155"/>
      <c r="F12" s="155"/>
      <c r="H12" s="155"/>
      <c r="I12" s="155"/>
      <c r="J12" s="155"/>
      <c r="K12" s="155"/>
      <c r="L12" s="155"/>
      <c r="M12" s="155"/>
      <c r="N12" s="155"/>
      <c r="O12" s="155"/>
      <c r="P12" s="155"/>
      <c r="Q12" s="155"/>
      <c r="R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BD12" s="155"/>
      <c r="BE12" s="155"/>
      <c r="BF12" s="184"/>
      <c r="BG12" s="184"/>
      <c r="BH12" s="155"/>
      <c r="BI12" s="155"/>
      <c r="BJ12" s="155"/>
      <c r="BK12" s="155"/>
      <c r="BL12" s="155"/>
      <c r="BM12" s="155"/>
      <c r="BN12" s="155"/>
      <c r="BO12" s="155"/>
      <c r="BP12" s="155"/>
      <c r="BQ12" s="155"/>
      <c r="BR12" s="155"/>
      <c r="BS12" s="129">
        <v>100</v>
      </c>
      <c r="BT12" s="130" t="s">
        <v>763</v>
      </c>
      <c r="BV12" s="132"/>
      <c r="BW12" s="10"/>
      <c r="BX12" s="132"/>
      <c r="BZ12" s="132"/>
      <c r="CA12" s="133"/>
      <c r="CB12" s="132"/>
      <c r="CL12" s="129"/>
      <c r="CM12" s="130"/>
      <c r="CP12" s="14" t="str">
        <f t="shared" si="0"/>
        <v>110 - Извршни и законодавни органи, финансијски и фискални послови и спољни послови</v>
      </c>
      <c r="CU12" s="132"/>
      <c r="CV12" s="10"/>
      <c r="CW12" s="132"/>
      <c r="CY12" s="14" t="str">
        <f>CU13&amp;" - "&amp;CV13</f>
        <v>11 - Примања од иностраних задуживања</v>
      </c>
      <c r="DF12" s="625" t="s">
        <v>311</v>
      </c>
      <c r="DG12" s="576" t="s">
        <v>313</v>
      </c>
      <c r="DH12" s="577"/>
      <c r="DI12" s="577"/>
      <c r="DJ12" s="577"/>
      <c r="DK12" s="577"/>
      <c r="DL12" s="577"/>
      <c r="DM12" s="577"/>
      <c r="DN12" s="577"/>
      <c r="DO12" s="577"/>
      <c r="DP12" s="577"/>
      <c r="DQ12" s="577"/>
      <c r="DR12" s="577"/>
      <c r="DS12" s="578"/>
      <c r="DT12" s="11"/>
      <c r="DU12" s="11"/>
      <c r="DV12" s="11"/>
      <c r="DW12" s="11"/>
    </row>
    <row r="13" spans="2:139" ht="63.75" customHeight="1">
      <c r="B13" s="64" t="s">
        <v>685</v>
      </c>
      <c r="C13" s="157" t="s">
        <v>727</v>
      </c>
      <c r="D13" s="169" t="s">
        <v>1179</v>
      </c>
      <c r="E13" s="155"/>
      <c r="F13" s="155"/>
      <c r="G13" s="155"/>
      <c r="H13" s="155"/>
      <c r="I13" s="155"/>
      <c r="J13" s="155"/>
      <c r="K13" s="155"/>
      <c r="L13" s="155"/>
      <c r="M13" s="155"/>
      <c r="N13" s="155"/>
      <c r="O13" s="155"/>
      <c r="P13" s="155"/>
      <c r="Q13" s="155"/>
      <c r="R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BD13" s="155"/>
      <c r="BE13" s="155"/>
      <c r="BF13" s="184"/>
      <c r="BG13" s="184"/>
      <c r="BH13" s="155"/>
      <c r="BI13" s="155"/>
      <c r="BJ13" s="155"/>
      <c r="BK13" s="155"/>
      <c r="BL13" s="155"/>
      <c r="BM13" s="155"/>
      <c r="BN13" s="155"/>
      <c r="BO13" s="155"/>
      <c r="BP13" s="155"/>
      <c r="BQ13" s="155"/>
      <c r="BR13" s="155"/>
      <c r="BS13" s="134">
        <v>110</v>
      </c>
      <c r="BT13" s="135" t="s">
        <v>1418</v>
      </c>
      <c r="BV13" s="132" t="s">
        <v>1276</v>
      </c>
      <c r="BW13" s="10" t="s">
        <v>1293</v>
      </c>
      <c r="BX13" s="132" t="s">
        <v>1276</v>
      </c>
      <c r="BZ13" s="132">
        <v>423</v>
      </c>
      <c r="CA13" s="133" t="s">
        <v>1460</v>
      </c>
      <c r="CB13" s="132">
        <v>423</v>
      </c>
      <c r="CL13" s="134">
        <v>110</v>
      </c>
      <c r="CM13" s="135" t="s">
        <v>1418</v>
      </c>
      <c r="CP13" s="14" t="str">
        <f t="shared" si="0"/>
        <v>111 - Извршни и законодавни органи</v>
      </c>
      <c r="CU13" s="132" t="s">
        <v>1276</v>
      </c>
      <c r="CV13" s="10" t="s">
        <v>1293</v>
      </c>
      <c r="CW13" s="132"/>
      <c r="CY13" s="14" t="str">
        <f>CU14&amp;" - "&amp;CV14</f>
        <v>12 - Примања од отплате датих кредита и продаје финансијске имовине</v>
      </c>
      <c r="DF13" s="625"/>
      <c r="DG13" s="573" t="s">
        <v>803</v>
      </c>
      <c r="DH13" s="574"/>
      <c r="DI13" s="574"/>
      <c r="DJ13" s="574"/>
      <c r="DK13" s="574"/>
      <c r="DL13" s="574"/>
      <c r="DM13" s="574"/>
      <c r="DN13" s="574"/>
      <c r="DO13" s="574"/>
      <c r="DP13" s="574"/>
      <c r="DQ13" s="574"/>
      <c r="DR13" s="574"/>
      <c r="DS13" s="575"/>
      <c r="DT13" s="11"/>
      <c r="DU13" s="595" t="s">
        <v>586</v>
      </c>
      <c r="DV13" s="595"/>
      <c r="DW13" s="595"/>
      <c r="DX13" s="595"/>
      <c r="DY13" s="595"/>
      <c r="DZ13" s="595"/>
      <c r="EA13" s="595"/>
      <c r="EB13" s="595"/>
      <c r="EC13" s="595"/>
    </row>
    <row r="14" spans="2:139" ht="58.5" customHeight="1">
      <c r="B14" s="64" t="s">
        <v>289</v>
      </c>
      <c r="C14" s="157" t="s">
        <v>728</v>
      </c>
      <c r="D14" s="168" t="s">
        <v>1180</v>
      </c>
      <c r="E14" s="155"/>
      <c r="F14" s="155"/>
      <c r="G14" s="155"/>
      <c r="H14" s="155"/>
      <c r="I14" s="155"/>
      <c r="J14" s="155"/>
      <c r="K14" s="155"/>
      <c r="L14" s="155"/>
      <c r="M14" s="155"/>
      <c r="N14" s="155"/>
      <c r="O14" s="155"/>
      <c r="P14" s="155"/>
      <c r="Q14" s="155"/>
      <c r="R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BD14" s="155"/>
      <c r="BE14" s="155"/>
      <c r="BF14" s="184"/>
      <c r="BG14" s="184"/>
      <c r="BH14" s="155"/>
      <c r="BI14" s="155"/>
      <c r="BJ14" s="155"/>
      <c r="BK14" s="155"/>
      <c r="BL14" s="155"/>
      <c r="BM14" s="155"/>
      <c r="BN14" s="155"/>
      <c r="BO14" s="155"/>
      <c r="BP14" s="155"/>
      <c r="BQ14" s="155"/>
      <c r="BR14" s="155"/>
      <c r="BS14" s="138">
        <v>111</v>
      </c>
      <c r="BT14" s="139" t="s">
        <v>764</v>
      </c>
      <c r="BV14" s="132" t="s">
        <v>1277</v>
      </c>
      <c r="BW14" s="10" t="s">
        <v>1294</v>
      </c>
      <c r="BX14" s="132" t="s">
        <v>1277</v>
      </c>
      <c r="BZ14" s="132">
        <v>424</v>
      </c>
      <c r="CA14" s="133" t="s">
        <v>1461</v>
      </c>
      <c r="CB14" s="132">
        <v>424</v>
      </c>
      <c r="CL14" s="138">
        <v>111</v>
      </c>
      <c r="CM14" s="139" t="s">
        <v>764</v>
      </c>
      <c r="CP14" s="14" t="str">
        <f t="shared" si="0"/>
        <v>112 - Финансијски и фискални послови</v>
      </c>
      <c r="CU14" s="132" t="s">
        <v>1277</v>
      </c>
      <c r="CV14" s="10" t="s">
        <v>1294</v>
      </c>
      <c r="CW14" s="132"/>
      <c r="CY14" s="14" t="str">
        <f>CU15&amp;" - "&amp;CV15</f>
        <v>13 - Нераспоређени вишак прихода из ранијих година</v>
      </c>
      <c r="DF14" s="625"/>
      <c r="DG14" s="559" t="s">
        <v>804</v>
      </c>
      <c r="DH14" s="560"/>
      <c r="DI14" s="560"/>
      <c r="DJ14" s="560"/>
      <c r="DK14" s="560"/>
      <c r="DL14" s="560"/>
      <c r="DM14" s="560"/>
      <c r="DN14" s="560"/>
      <c r="DO14" s="560"/>
      <c r="DP14" s="560"/>
      <c r="DQ14" s="560"/>
      <c r="DR14" s="560"/>
      <c r="DS14" s="561"/>
      <c r="DT14" s="11"/>
      <c r="DU14" s="11"/>
      <c r="DV14" s="11"/>
      <c r="DW14" s="11"/>
    </row>
    <row r="15" spans="2:139" ht="18" customHeight="1">
      <c r="B15" s="64" t="s">
        <v>1119</v>
      </c>
      <c r="C15" s="157" t="s">
        <v>729</v>
      </c>
      <c r="D15" s="168" t="s">
        <v>1181</v>
      </c>
      <c r="E15" s="155"/>
      <c r="F15" s="155"/>
      <c r="G15" s="155"/>
      <c r="H15" s="155"/>
      <c r="I15" s="155"/>
      <c r="J15" s="155"/>
      <c r="K15" s="155"/>
      <c r="L15" s="155"/>
      <c r="M15" s="155"/>
      <c r="N15" s="155"/>
      <c r="O15" s="155"/>
      <c r="P15" s="155"/>
      <c r="Q15" s="155"/>
      <c r="R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BD15" s="155"/>
      <c r="BE15" s="155"/>
      <c r="BF15" s="184"/>
      <c r="BG15" s="184"/>
      <c r="BH15" s="155"/>
      <c r="BI15" s="155"/>
      <c r="BJ15" s="155"/>
      <c r="BK15" s="155"/>
      <c r="BL15" s="155"/>
      <c r="BM15" s="155"/>
      <c r="BN15" s="155"/>
      <c r="BO15" s="155"/>
      <c r="BP15" s="155"/>
      <c r="BQ15" s="155"/>
      <c r="BR15" s="155"/>
      <c r="BS15" s="138">
        <v>112</v>
      </c>
      <c r="BT15" s="139" t="s">
        <v>765</v>
      </c>
      <c r="BV15" s="132" t="s">
        <v>1278</v>
      </c>
      <c r="BW15" s="10" t="s">
        <v>1295</v>
      </c>
      <c r="BX15" s="132" t="s">
        <v>1278</v>
      </c>
      <c r="BZ15" s="132">
        <v>425</v>
      </c>
      <c r="CA15" s="133" t="s">
        <v>1462</v>
      </c>
      <c r="CB15" s="132">
        <v>425</v>
      </c>
      <c r="CL15" s="138">
        <v>112</v>
      </c>
      <c r="CM15" s="139" t="s">
        <v>765</v>
      </c>
      <c r="CP15" s="14" t="str">
        <f t="shared" si="0"/>
        <v>113 - Спољни послови</v>
      </c>
      <c r="CU15" s="132" t="s">
        <v>1278</v>
      </c>
      <c r="CV15" s="10" t="s">
        <v>1295</v>
      </c>
      <c r="CW15" s="132"/>
      <c r="CY15" s="14" t="str">
        <f>CU16&amp;" - "&amp;CV16</f>
        <v>14 - Неутрошена средства од приватизације из ранијих година</v>
      </c>
      <c r="DF15" s="59"/>
      <c r="DG15" s="62"/>
      <c r="DH15" s="62"/>
      <c r="DI15" s="62"/>
      <c r="DJ15" s="62"/>
      <c r="DK15" s="62"/>
      <c r="DL15" s="62"/>
      <c r="DM15" s="62"/>
      <c r="DN15" s="62"/>
      <c r="DO15" s="62"/>
      <c r="DP15" s="62"/>
      <c r="DQ15" s="62"/>
      <c r="DR15" s="62"/>
      <c r="DS15" s="62"/>
      <c r="DT15" s="11"/>
      <c r="DU15" s="11"/>
      <c r="DV15" s="11"/>
      <c r="DW15" s="11"/>
    </row>
    <row r="16" spans="2:139" ht="14.25" customHeight="1">
      <c r="B16" s="64" t="s">
        <v>686</v>
      </c>
      <c r="C16" s="157" t="s">
        <v>730</v>
      </c>
      <c r="D16" s="168" t="s">
        <v>1182</v>
      </c>
      <c r="E16" s="155"/>
      <c r="F16" s="155"/>
      <c r="G16" s="155"/>
      <c r="H16" s="155"/>
      <c r="I16" s="155"/>
      <c r="J16" s="155"/>
      <c r="K16" s="155"/>
      <c r="L16" s="155"/>
      <c r="M16" s="155"/>
      <c r="N16" s="155"/>
      <c r="O16" s="155"/>
      <c r="P16" s="155"/>
      <c r="Q16" s="155"/>
      <c r="R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BD16" s="155"/>
      <c r="BE16" s="155"/>
      <c r="BF16" s="184"/>
      <c r="BG16" s="184"/>
      <c r="BH16" s="155"/>
      <c r="BI16" s="155"/>
      <c r="BJ16" s="155"/>
      <c r="BK16" s="155"/>
      <c r="BL16" s="155"/>
      <c r="BM16" s="155"/>
      <c r="BN16" s="155"/>
      <c r="BO16" s="155"/>
      <c r="BP16" s="155"/>
      <c r="BQ16" s="155"/>
      <c r="BR16" s="155"/>
      <c r="BS16" s="138">
        <v>113</v>
      </c>
      <c r="BT16" s="139" t="s">
        <v>1419</v>
      </c>
      <c r="BV16" s="132" t="s">
        <v>1279</v>
      </c>
      <c r="BW16" s="10" t="s">
        <v>1296</v>
      </c>
      <c r="BX16" s="132" t="s">
        <v>1279</v>
      </c>
      <c r="BZ16" s="132">
        <v>426</v>
      </c>
      <c r="CA16" s="133" t="s">
        <v>1303</v>
      </c>
      <c r="CB16" s="132">
        <v>426</v>
      </c>
      <c r="CL16" s="138">
        <v>113</v>
      </c>
      <c r="CM16" s="139" t="s">
        <v>1419</v>
      </c>
      <c r="CP16" s="14" t="str">
        <f t="shared" si="0"/>
        <v>120 - Економска помоћ иностранству</v>
      </c>
      <c r="CU16" s="132" t="s">
        <v>1279</v>
      </c>
      <c r="CV16" s="10" t="s">
        <v>604</v>
      </c>
      <c r="CW16" s="132"/>
      <c r="CY16" s="14" t="str">
        <f>CU18&amp;" - "&amp;CV18</f>
        <v>15 - Неутрошена средства донација из ранијих година</v>
      </c>
      <c r="DF16" s="62"/>
      <c r="DG16" s="62"/>
      <c r="DH16" s="62"/>
      <c r="DI16" s="62"/>
      <c r="DJ16" s="62"/>
      <c r="DK16" s="62"/>
      <c r="DL16" s="62"/>
      <c r="DM16" s="62"/>
      <c r="DN16" s="62"/>
      <c r="DO16" s="62"/>
      <c r="DP16" s="62"/>
      <c r="DQ16" s="62"/>
      <c r="DR16" s="62"/>
      <c r="DS16" s="62"/>
      <c r="DT16" s="11"/>
      <c r="DU16" s="11"/>
      <c r="DV16" s="11"/>
      <c r="DW16" s="11"/>
    </row>
    <row r="17" spans="2:127" ht="15.75">
      <c r="C17" s="157"/>
      <c r="D17" s="126"/>
      <c r="E17" s="155"/>
      <c r="F17" s="155"/>
      <c r="G17" s="155"/>
      <c r="H17" s="155"/>
      <c r="I17" s="155"/>
      <c r="J17" s="155"/>
      <c r="K17" s="155"/>
      <c r="L17" s="155"/>
      <c r="M17" s="155"/>
      <c r="N17" s="155"/>
      <c r="O17" s="155"/>
      <c r="P17" s="155"/>
      <c r="Q17" s="155"/>
      <c r="R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BD17" s="155"/>
      <c r="BE17" s="155"/>
      <c r="BF17" s="184"/>
      <c r="BG17" s="184"/>
      <c r="BH17" s="155"/>
      <c r="BI17" s="155"/>
      <c r="BJ17" s="155"/>
      <c r="BK17" s="155"/>
      <c r="BL17" s="155"/>
      <c r="BM17" s="155"/>
      <c r="BN17" s="155"/>
      <c r="BO17" s="155"/>
      <c r="BP17" s="155"/>
      <c r="BQ17" s="155"/>
      <c r="BR17" s="155"/>
      <c r="BS17" s="134">
        <v>120</v>
      </c>
      <c r="BT17" s="135" t="s">
        <v>1420</v>
      </c>
      <c r="BV17" s="132"/>
      <c r="BW17" s="10"/>
      <c r="BX17" s="132"/>
      <c r="BZ17" s="132"/>
      <c r="CA17" s="133"/>
      <c r="CB17" s="132"/>
      <c r="CL17" s="138"/>
      <c r="CM17" s="139"/>
      <c r="CP17" s="14" t="str">
        <f t="shared" si="0"/>
        <v>121 - Економска помоћ земљама у развоју и земљама у транзицији</v>
      </c>
      <c r="CU17" s="132"/>
      <c r="CV17" s="10"/>
      <c r="CW17" s="132"/>
      <c r="CY17" s="14" t="str">
        <f>CU19&amp;" - "&amp;CV19</f>
        <v>16 - Родитељски динар за ваннаставне активности</v>
      </c>
      <c r="DF17" s="602" t="s">
        <v>312</v>
      </c>
      <c r="DG17" s="576" t="s">
        <v>714</v>
      </c>
      <c r="DH17" s="577"/>
      <c r="DI17" s="577"/>
      <c r="DJ17" s="577"/>
      <c r="DK17" s="577"/>
      <c r="DL17" s="577"/>
      <c r="DM17" s="577"/>
      <c r="DN17" s="577"/>
      <c r="DO17" s="577"/>
      <c r="DP17" s="577"/>
      <c r="DQ17" s="577"/>
      <c r="DR17" s="577"/>
      <c r="DS17" s="578"/>
      <c r="DT17" s="11"/>
      <c r="DU17" s="11"/>
      <c r="DV17" s="11"/>
      <c r="DW17" s="11"/>
    </row>
    <row r="18" spans="2:127" ht="50.25" customHeight="1">
      <c r="B18" s="64" t="s">
        <v>885</v>
      </c>
      <c r="C18" s="157" t="s">
        <v>732</v>
      </c>
      <c r="D18" s="168" t="s">
        <v>1370</v>
      </c>
      <c r="E18" s="155"/>
      <c r="F18" s="146"/>
      <c r="G18" s="146"/>
      <c r="H18" s="146"/>
      <c r="I18" s="146"/>
      <c r="J18" s="146"/>
      <c r="K18" s="146"/>
      <c r="L18" s="146"/>
      <c r="M18" s="146"/>
      <c r="N18" s="146"/>
      <c r="O18" s="146"/>
      <c r="P18" s="146"/>
      <c r="Q18" s="146"/>
      <c r="R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BD18" s="155"/>
      <c r="BE18" s="155"/>
      <c r="BF18" s="184"/>
      <c r="BG18" s="184"/>
      <c r="BH18" s="155"/>
      <c r="BI18" s="155"/>
      <c r="BJ18" s="155"/>
      <c r="BK18" s="155"/>
      <c r="BL18" s="155"/>
      <c r="BM18" s="155"/>
      <c r="BN18" s="155"/>
      <c r="BO18" s="155"/>
      <c r="BP18" s="155"/>
      <c r="BQ18" s="155"/>
      <c r="BR18" s="155"/>
      <c r="BS18" s="138">
        <v>121</v>
      </c>
      <c r="BT18" s="139" t="s">
        <v>766</v>
      </c>
      <c r="BV18" s="132" t="s">
        <v>1280</v>
      </c>
      <c r="BW18" s="10" t="s">
        <v>1297</v>
      </c>
      <c r="BX18" s="132" t="s">
        <v>1280</v>
      </c>
      <c r="BZ18" s="132">
        <v>431</v>
      </c>
      <c r="CA18" s="133" t="s">
        <v>1463</v>
      </c>
      <c r="CB18" s="132">
        <v>431</v>
      </c>
      <c r="CL18" s="134">
        <v>120</v>
      </c>
      <c r="CM18" s="135" t="s">
        <v>1420</v>
      </c>
      <c r="CP18" s="14" t="str">
        <f t="shared" si="0"/>
        <v>122 - Економска помоћ преко међународних организација</v>
      </c>
      <c r="CU18" s="132" t="s">
        <v>1280</v>
      </c>
      <c r="CV18" s="10" t="s">
        <v>605</v>
      </c>
      <c r="CW18" s="132"/>
      <c r="CY18" s="14" t="str">
        <f>CU20&amp;" - "&amp;CV20</f>
        <v>56 - Финансијска помоћ ЕУ</v>
      </c>
      <c r="DF18" s="603"/>
      <c r="DG18" s="596" t="s">
        <v>2</v>
      </c>
      <c r="DH18" s="597"/>
      <c r="DI18" s="597"/>
      <c r="DJ18" s="597"/>
      <c r="DK18" s="597"/>
      <c r="DL18" s="597"/>
      <c r="DM18" s="597"/>
      <c r="DN18" s="597"/>
      <c r="DO18" s="597"/>
      <c r="DP18" s="597"/>
      <c r="DQ18" s="597"/>
      <c r="DR18" s="597"/>
      <c r="DS18" s="597"/>
      <c r="DT18" s="11"/>
      <c r="DU18" s="11"/>
      <c r="DV18" s="11"/>
      <c r="DW18" s="11"/>
    </row>
    <row r="19" spans="2:127" ht="65.25" customHeight="1">
      <c r="B19" s="155" t="s">
        <v>829</v>
      </c>
      <c r="C19" s="157" t="s">
        <v>831</v>
      </c>
      <c r="D19" s="140" t="s">
        <v>1371</v>
      </c>
      <c r="E19" s="141"/>
      <c r="F19" s="142"/>
      <c r="G19" s="141"/>
      <c r="H19" s="155"/>
      <c r="I19" s="155"/>
      <c r="J19" s="155"/>
      <c r="K19" s="155"/>
      <c r="L19" s="155"/>
      <c r="M19" s="155"/>
      <c r="N19" s="155"/>
      <c r="O19" s="143"/>
      <c r="P19" s="141"/>
      <c r="Q19" s="141"/>
      <c r="R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84"/>
      <c r="BG19" s="184"/>
      <c r="BH19" s="155"/>
      <c r="BI19" s="155"/>
      <c r="BJ19" s="155"/>
      <c r="BK19" s="155"/>
      <c r="BL19" s="155"/>
      <c r="BM19" s="155"/>
      <c r="BN19" s="155"/>
      <c r="BO19" s="155"/>
      <c r="BP19" s="155"/>
      <c r="BQ19" s="155"/>
      <c r="BR19" s="155"/>
      <c r="BS19" s="138">
        <v>122</v>
      </c>
      <c r="BT19" s="139" t="s">
        <v>1421</v>
      </c>
      <c r="BV19" s="132" t="s">
        <v>1281</v>
      </c>
      <c r="BW19" s="10" t="s">
        <v>1282</v>
      </c>
      <c r="BX19" s="132" t="s">
        <v>1281</v>
      </c>
      <c r="BZ19" s="132">
        <v>432</v>
      </c>
      <c r="CA19" s="133" t="s">
        <v>1464</v>
      </c>
      <c r="CB19" s="132">
        <v>432</v>
      </c>
      <c r="CL19" s="138">
        <v>121</v>
      </c>
      <c r="CM19" s="139" t="s">
        <v>766</v>
      </c>
      <c r="CP19" s="14" t="str">
        <f t="shared" si="0"/>
        <v>130 - Опште услуге</v>
      </c>
      <c r="CU19" s="132" t="s">
        <v>1281</v>
      </c>
      <c r="CV19" s="10" t="s">
        <v>1282</v>
      </c>
      <c r="CW19" s="132"/>
      <c r="DF19" s="603"/>
      <c r="DG19" s="598" t="s">
        <v>587</v>
      </c>
      <c r="DH19" s="597"/>
      <c r="DI19" s="597"/>
      <c r="DJ19" s="597"/>
      <c r="DK19" s="597"/>
      <c r="DL19" s="597"/>
      <c r="DM19" s="597"/>
      <c r="DN19" s="597"/>
      <c r="DO19" s="597"/>
      <c r="DP19" s="597"/>
      <c r="DQ19" s="597"/>
      <c r="DR19" s="597"/>
      <c r="DS19" s="597"/>
      <c r="DT19" s="11"/>
      <c r="DU19" s="11"/>
      <c r="DV19" s="11"/>
      <c r="DW19" s="11"/>
    </row>
    <row r="20" spans="2:127" ht="36" customHeight="1">
      <c r="B20" s="174" t="s">
        <v>251</v>
      </c>
      <c r="C20" s="144" t="s">
        <v>830</v>
      </c>
      <c r="D20" s="145" t="s">
        <v>1486</v>
      </c>
      <c r="E20" s="141"/>
      <c r="F20" s="142"/>
      <c r="G20" s="141"/>
      <c r="H20" s="155"/>
      <c r="I20" s="155"/>
      <c r="J20" s="155"/>
      <c r="K20" s="155"/>
      <c r="L20" s="155"/>
      <c r="M20" s="155"/>
      <c r="N20" s="155"/>
      <c r="O20" s="143"/>
      <c r="P20" s="141"/>
      <c r="Q20" s="141"/>
      <c r="R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84"/>
      <c r="BG20" s="184"/>
      <c r="BH20" s="155"/>
      <c r="BI20" s="155"/>
      <c r="BJ20" s="155"/>
      <c r="BK20" s="155"/>
      <c r="BL20" s="155"/>
      <c r="BM20" s="155"/>
      <c r="BN20" s="155"/>
      <c r="BO20" s="155"/>
      <c r="BP20" s="155"/>
      <c r="BQ20" s="155"/>
      <c r="BR20" s="155"/>
      <c r="BS20" s="134">
        <v>130</v>
      </c>
      <c r="BT20" s="135" t="s">
        <v>767</v>
      </c>
      <c r="BZ20" s="132">
        <v>433</v>
      </c>
      <c r="CA20" s="133" t="s">
        <v>1465</v>
      </c>
      <c r="CB20" s="132">
        <v>433</v>
      </c>
      <c r="CL20" s="138">
        <v>122</v>
      </c>
      <c r="CM20" s="139" t="s">
        <v>1421</v>
      </c>
      <c r="CP20" s="14" t="str">
        <f t="shared" si="0"/>
        <v>131 - Опште кадровске услуге</v>
      </c>
      <c r="CU20" s="158">
        <v>56</v>
      </c>
      <c r="CV20" s="10" t="s">
        <v>606</v>
      </c>
      <c r="DF20" s="603"/>
      <c r="DG20" s="614" t="s">
        <v>559</v>
      </c>
      <c r="DH20" s="615"/>
      <c r="DI20" s="615"/>
      <c r="DJ20" s="615"/>
      <c r="DK20" s="615"/>
      <c r="DL20" s="615"/>
      <c r="DM20" s="615"/>
      <c r="DN20" s="615"/>
      <c r="DO20" s="615"/>
      <c r="DP20" s="615"/>
      <c r="DQ20" s="615"/>
      <c r="DR20" s="615"/>
      <c r="DS20" s="616"/>
      <c r="DT20" s="11"/>
      <c r="DU20" s="11"/>
      <c r="DV20" s="11"/>
      <c r="DW20" s="11"/>
    </row>
    <row r="21" spans="2:127" ht="27.75" customHeight="1">
      <c r="B21" s="155"/>
      <c r="C21" s="155"/>
      <c r="D21" s="141"/>
      <c r="E21" s="141"/>
      <c r="F21" s="155"/>
      <c r="G21" s="155"/>
      <c r="H21" s="155"/>
      <c r="I21" s="155"/>
      <c r="J21" s="155"/>
      <c r="K21" s="155"/>
      <c r="L21" s="155"/>
      <c r="M21" s="155"/>
      <c r="N21" s="155"/>
      <c r="O21" s="155"/>
      <c r="P21" s="141"/>
      <c r="Q21" s="141"/>
      <c r="R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84"/>
      <c r="BG21" s="184"/>
      <c r="BH21" s="155"/>
      <c r="BI21" s="155"/>
      <c r="BJ21" s="155"/>
      <c r="BK21" s="155"/>
      <c r="BL21" s="155"/>
      <c r="BM21" s="155"/>
      <c r="BN21" s="155"/>
      <c r="BO21" s="155"/>
      <c r="BP21" s="155"/>
      <c r="BQ21" s="155"/>
      <c r="BR21" s="155"/>
      <c r="BS21" s="138">
        <v>131</v>
      </c>
      <c r="BT21" s="139" t="s">
        <v>768</v>
      </c>
      <c r="BZ21" s="132">
        <v>434</v>
      </c>
      <c r="CA21" s="133" t="s">
        <v>1466</v>
      </c>
      <c r="CB21" s="132">
        <v>434</v>
      </c>
      <c r="CL21" s="134">
        <v>130</v>
      </c>
      <c r="CM21" s="135" t="s">
        <v>767</v>
      </c>
      <c r="CP21" s="14" t="str">
        <f t="shared" si="0"/>
        <v>132 - Опште услуге планирања и статистике</v>
      </c>
      <c r="DF21" s="604"/>
      <c r="DG21" s="617"/>
      <c r="DH21" s="618"/>
      <c r="DI21" s="618"/>
      <c r="DJ21" s="618"/>
      <c r="DK21" s="618"/>
      <c r="DL21" s="618"/>
      <c r="DM21" s="618"/>
      <c r="DN21" s="618"/>
      <c r="DO21" s="618"/>
      <c r="DP21" s="618"/>
      <c r="DQ21" s="618"/>
      <c r="DR21" s="618"/>
      <c r="DS21" s="619"/>
      <c r="DT21" s="11"/>
      <c r="DU21" s="11"/>
      <c r="DV21" s="11"/>
      <c r="DW21" s="11"/>
    </row>
    <row r="22" spans="2:127" ht="18" customHeight="1">
      <c r="B22" s="155"/>
      <c r="C22" s="155"/>
      <c r="D22" s="141"/>
      <c r="E22" s="141"/>
      <c r="F22" s="155"/>
      <c r="G22" s="155"/>
      <c r="H22" s="155"/>
      <c r="I22" s="155"/>
      <c r="J22" s="155"/>
      <c r="K22" s="155"/>
      <c r="L22" s="155"/>
      <c r="M22" s="155"/>
      <c r="N22" s="155"/>
      <c r="O22" s="155"/>
      <c r="P22" s="155"/>
      <c r="Q22" s="141"/>
      <c r="R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84"/>
      <c r="BG22" s="184"/>
      <c r="BH22" s="155"/>
      <c r="BI22" s="155"/>
      <c r="BJ22" s="155"/>
      <c r="BK22" s="155"/>
      <c r="BL22" s="155"/>
      <c r="BM22" s="155"/>
      <c r="BN22" s="155"/>
      <c r="BO22" s="155"/>
      <c r="BP22" s="155"/>
      <c r="BQ22" s="155"/>
      <c r="BR22" s="155"/>
      <c r="BS22" s="138">
        <v>132</v>
      </c>
      <c r="BT22" s="139" t="s">
        <v>1422</v>
      </c>
      <c r="BZ22" s="132">
        <v>435</v>
      </c>
      <c r="CA22" s="133" t="s">
        <v>1304</v>
      </c>
      <c r="CB22" s="132">
        <v>435</v>
      </c>
      <c r="CL22" s="138">
        <v>131</v>
      </c>
      <c r="CM22" s="139" t="s">
        <v>768</v>
      </c>
      <c r="CP22" s="14" t="str">
        <f t="shared" si="0"/>
        <v>133 - Остале опште услуге</v>
      </c>
      <c r="DF22" s="59"/>
      <c r="DG22" s="60"/>
      <c r="DH22" s="60"/>
      <c r="DI22" s="60"/>
      <c r="DJ22" s="60"/>
      <c r="DK22" s="60"/>
      <c r="DL22" s="60"/>
      <c r="DM22" s="60"/>
      <c r="DN22" s="60"/>
      <c r="DO22" s="60"/>
      <c r="DP22" s="60"/>
      <c r="DQ22" s="60"/>
      <c r="DR22" s="60"/>
      <c r="DS22" s="60"/>
      <c r="DT22" s="11"/>
      <c r="DU22" s="11"/>
      <c r="DV22" s="11"/>
      <c r="DW22" s="11"/>
    </row>
    <row r="23" spans="2:127" ht="37.5" customHeight="1">
      <c r="B23" s="155"/>
      <c r="C23" s="155"/>
      <c r="D23" s="141"/>
      <c r="E23" s="141"/>
      <c r="F23" s="155"/>
      <c r="G23" s="155"/>
      <c r="H23" s="155"/>
      <c r="I23" s="155"/>
      <c r="J23" s="155"/>
      <c r="K23" s="155"/>
      <c r="L23" s="155"/>
      <c r="M23" s="155"/>
      <c r="N23" s="155"/>
      <c r="O23" s="155"/>
      <c r="P23" s="155"/>
      <c r="Q23" s="141"/>
      <c r="R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84"/>
      <c r="BG23" s="184"/>
      <c r="BH23" s="155"/>
      <c r="BI23" s="155"/>
      <c r="BJ23" s="155"/>
      <c r="BK23" s="155"/>
      <c r="BL23" s="155"/>
      <c r="BM23" s="155"/>
      <c r="BN23" s="155"/>
      <c r="BO23" s="155"/>
      <c r="BP23" s="155"/>
      <c r="BQ23" s="155"/>
      <c r="BR23" s="155"/>
      <c r="BS23" s="138">
        <v>133</v>
      </c>
      <c r="BT23" s="139" t="s">
        <v>769</v>
      </c>
      <c r="BZ23" s="132">
        <v>441</v>
      </c>
      <c r="CA23" s="133" t="s">
        <v>1467</v>
      </c>
      <c r="CB23" s="132">
        <v>441</v>
      </c>
      <c r="CL23" s="138">
        <v>132</v>
      </c>
      <c r="CM23" s="139" t="s">
        <v>1422</v>
      </c>
      <c r="CP23" s="14" t="str">
        <f t="shared" si="0"/>
        <v>150 - Опште јавне услуге -  истраживање и развој</v>
      </c>
      <c r="DF23" s="602" t="s">
        <v>715</v>
      </c>
      <c r="DG23" s="599" t="s">
        <v>1395</v>
      </c>
      <c r="DH23" s="599"/>
      <c r="DI23" s="599"/>
      <c r="DJ23" s="599"/>
      <c r="DK23" s="599"/>
      <c r="DL23" s="599"/>
      <c r="DM23" s="599"/>
      <c r="DN23" s="599"/>
      <c r="DO23" s="599"/>
      <c r="DP23" s="599"/>
      <c r="DQ23" s="599"/>
      <c r="DR23" s="599"/>
      <c r="DS23" s="599"/>
    </row>
    <row r="24" spans="2:127" ht="19.5" customHeight="1">
      <c r="B24" s="155"/>
      <c r="C24" s="155"/>
      <c r="D24" s="141"/>
      <c r="E24" s="155"/>
      <c r="F24" s="155"/>
      <c r="G24" s="155"/>
      <c r="H24" s="155"/>
      <c r="I24" s="155"/>
      <c r="J24" s="155"/>
      <c r="K24" s="155"/>
      <c r="L24" s="155"/>
      <c r="M24" s="155"/>
      <c r="N24" s="155"/>
      <c r="O24" s="155"/>
      <c r="P24" s="155"/>
      <c r="Q24" s="141"/>
      <c r="R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84"/>
      <c r="BG24" s="184"/>
      <c r="BH24" s="155"/>
      <c r="BI24" s="155"/>
      <c r="BJ24" s="155"/>
      <c r="BK24" s="155"/>
      <c r="BL24" s="155"/>
      <c r="BM24" s="155"/>
      <c r="BN24" s="155"/>
      <c r="BO24" s="155"/>
      <c r="BP24" s="155"/>
      <c r="BQ24" s="155"/>
      <c r="BR24" s="155"/>
      <c r="BS24" s="134">
        <v>150</v>
      </c>
      <c r="BT24" s="135" t="s">
        <v>1423</v>
      </c>
      <c r="BZ24" s="132">
        <v>442</v>
      </c>
      <c r="CA24" s="133" t="s">
        <v>1468</v>
      </c>
      <c r="CB24" s="132">
        <v>442</v>
      </c>
      <c r="CL24" s="138">
        <v>133</v>
      </c>
      <c r="CM24" s="139" t="s">
        <v>769</v>
      </c>
      <c r="CP24" s="14" t="str">
        <f t="shared" si="0"/>
        <v>160 - Опште јавне услуге некласификоване на другом месту</v>
      </c>
      <c r="DF24" s="603"/>
      <c r="DG24" s="600" t="s">
        <v>248</v>
      </c>
      <c r="DH24" s="600"/>
      <c r="DI24" s="600"/>
      <c r="DJ24" s="600"/>
      <c r="DK24" s="600"/>
      <c r="DL24" s="600"/>
      <c r="DM24" s="600"/>
      <c r="DN24" s="600"/>
      <c r="DO24" s="600"/>
      <c r="DP24" s="600"/>
      <c r="DQ24" s="600"/>
      <c r="DR24" s="600"/>
      <c r="DS24" s="600"/>
    </row>
    <row r="25" spans="2:127" ht="3.75" customHeight="1">
      <c r="B25" s="155"/>
      <c r="C25" s="155"/>
      <c r="D25" s="141"/>
      <c r="E25" s="155"/>
      <c r="F25" s="155"/>
      <c r="G25" s="155"/>
      <c r="H25" s="155"/>
      <c r="I25" s="155"/>
      <c r="J25" s="155"/>
      <c r="K25" s="155"/>
      <c r="L25" s="155"/>
      <c r="M25" s="155"/>
      <c r="N25" s="155"/>
      <c r="O25" s="155"/>
      <c r="P25" s="155"/>
      <c r="Q25" s="141"/>
      <c r="R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9"/>
      <c r="BB25" s="155"/>
      <c r="BC25" s="155"/>
      <c r="BD25" s="155"/>
      <c r="BE25" s="155"/>
      <c r="BF25" s="184"/>
      <c r="BG25" s="184"/>
      <c r="BH25" s="155"/>
      <c r="BI25" s="155"/>
      <c r="BJ25" s="155"/>
      <c r="BK25" s="155"/>
      <c r="BL25" s="155"/>
      <c r="BM25" s="155"/>
      <c r="BN25" s="155"/>
      <c r="BO25" s="155"/>
      <c r="BP25" s="155"/>
      <c r="BQ25" s="155"/>
      <c r="BR25" s="155"/>
      <c r="BS25" s="134">
        <v>160</v>
      </c>
      <c r="BT25" s="135" t="s">
        <v>1424</v>
      </c>
      <c r="BZ25" s="132">
        <v>443</v>
      </c>
      <c r="CA25" s="133" t="s">
        <v>1305</v>
      </c>
      <c r="CB25" s="132">
        <v>443</v>
      </c>
      <c r="CL25" s="134">
        <v>140</v>
      </c>
      <c r="CM25" s="135" t="s">
        <v>770</v>
      </c>
      <c r="CP25" s="14" t="str">
        <f t="shared" si="0"/>
        <v>170 - Трансакције јавног  дуга</v>
      </c>
      <c r="DF25" s="603"/>
      <c r="DG25" s="579"/>
      <c r="DH25" s="580"/>
      <c r="DI25" s="580"/>
      <c r="DJ25" s="580"/>
      <c r="DK25" s="580"/>
      <c r="DL25" s="580"/>
      <c r="DM25" s="580"/>
      <c r="DN25" s="580"/>
      <c r="DO25" s="580"/>
      <c r="DP25" s="580"/>
      <c r="DQ25" s="580"/>
      <c r="DR25" s="580"/>
      <c r="DS25" s="581"/>
    </row>
    <row r="26" spans="2:127" ht="102.75" customHeight="1">
      <c r="B26" s="155"/>
      <c r="C26" s="155"/>
      <c r="D26" s="141"/>
      <c r="E26" s="155"/>
      <c r="F26" s="155"/>
      <c r="G26" s="155"/>
      <c r="H26" s="155"/>
      <c r="I26" s="155"/>
      <c r="J26" s="155"/>
      <c r="K26" s="155"/>
      <c r="L26" s="155"/>
      <c r="M26" s="155"/>
      <c r="N26" s="155"/>
      <c r="O26" s="155"/>
      <c r="P26" s="155"/>
      <c r="Q26" s="141"/>
      <c r="R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84"/>
      <c r="BG26" s="184"/>
      <c r="BH26" s="155"/>
      <c r="BI26" s="155"/>
      <c r="BJ26" s="155"/>
      <c r="BK26" s="155"/>
      <c r="BL26" s="155"/>
      <c r="BM26" s="155"/>
      <c r="BN26" s="155"/>
      <c r="BO26" s="155"/>
      <c r="BP26" s="155"/>
      <c r="BQ26" s="155"/>
      <c r="BR26" s="155"/>
      <c r="BS26" s="134">
        <v>170</v>
      </c>
      <c r="BT26" s="135" t="s">
        <v>1425</v>
      </c>
      <c r="BZ26" s="132">
        <v>4511</v>
      </c>
      <c r="CA26" s="133" t="s">
        <v>1548</v>
      </c>
      <c r="CB26" s="132">
        <v>451</v>
      </c>
      <c r="CL26" s="134">
        <v>160</v>
      </c>
      <c r="CM26" s="135" t="s">
        <v>1424</v>
      </c>
      <c r="CP26" s="14" t="str">
        <f t="shared" si="0"/>
        <v>180 - Трансфери општег карактера између различитих нивоа власти</v>
      </c>
      <c r="DF26" s="603"/>
      <c r="DG26" s="620" t="s">
        <v>1609</v>
      </c>
      <c r="DH26" s="621"/>
      <c r="DI26" s="621"/>
      <c r="DJ26" s="621"/>
      <c r="DK26" s="621"/>
      <c r="DL26" s="621"/>
      <c r="DM26" s="621"/>
      <c r="DN26" s="621"/>
      <c r="DO26" s="621"/>
      <c r="DP26" s="621"/>
      <c r="DQ26" s="621"/>
      <c r="DR26" s="621"/>
      <c r="DS26" s="621"/>
    </row>
    <row r="27" spans="2:127" ht="112.5" customHeight="1">
      <c r="B27" s="155"/>
      <c r="C27" s="155"/>
      <c r="D27" s="141"/>
      <c r="E27" s="155"/>
      <c r="F27" s="155"/>
      <c r="G27" s="155"/>
      <c r="H27" s="155"/>
      <c r="I27" s="155"/>
      <c r="J27" s="155"/>
      <c r="K27" s="155"/>
      <c r="L27" s="155"/>
      <c r="M27" s="155"/>
      <c r="N27" s="155"/>
      <c r="O27" s="155"/>
      <c r="P27" s="155"/>
      <c r="Q27" s="141"/>
      <c r="R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84"/>
      <c r="BG27" s="184"/>
      <c r="BH27" s="155"/>
      <c r="BI27" s="155"/>
      <c r="BJ27" s="155"/>
      <c r="BK27" s="155"/>
      <c r="BL27" s="155"/>
      <c r="BM27" s="155"/>
      <c r="BN27" s="155"/>
      <c r="BO27" s="155"/>
      <c r="BP27" s="155"/>
      <c r="BQ27" s="155"/>
      <c r="BR27" s="155"/>
      <c r="BS27" s="134">
        <v>180</v>
      </c>
      <c r="BT27" s="135" t="s">
        <v>1426</v>
      </c>
      <c r="BZ27" s="132">
        <v>4512</v>
      </c>
      <c r="CA27" s="133" t="s">
        <v>310</v>
      </c>
      <c r="CL27" s="134">
        <v>170</v>
      </c>
      <c r="CM27" s="135" t="s">
        <v>1425</v>
      </c>
      <c r="CP27" s="14" t="str">
        <f t="shared" si="0"/>
        <v>200 - ОДБРАНА</v>
      </c>
      <c r="DF27" s="603"/>
      <c r="DG27" s="620" t="s">
        <v>1605</v>
      </c>
      <c r="DH27" s="621"/>
      <c r="DI27" s="621"/>
      <c r="DJ27" s="621"/>
      <c r="DK27" s="621"/>
      <c r="DL27" s="621"/>
      <c r="DM27" s="621"/>
      <c r="DN27" s="621"/>
      <c r="DO27" s="621"/>
      <c r="DP27" s="621"/>
      <c r="DQ27" s="621"/>
      <c r="DR27" s="621"/>
      <c r="DS27" s="621"/>
    </row>
    <row r="28" spans="2:127" ht="35.25" customHeight="1">
      <c r="B28" s="155"/>
      <c r="C28" s="155"/>
      <c r="D28" s="141"/>
      <c r="E28" s="155"/>
      <c r="F28" s="155"/>
      <c r="G28" s="155"/>
      <c r="H28" s="155"/>
      <c r="I28" s="155"/>
      <c r="J28" s="155"/>
      <c r="K28" s="155"/>
      <c r="L28" s="155"/>
      <c r="M28" s="155"/>
      <c r="N28" s="155"/>
      <c r="O28" s="155"/>
      <c r="P28" s="155"/>
      <c r="R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84"/>
      <c r="BG28" s="184"/>
      <c r="BH28" s="155"/>
      <c r="BI28" s="155"/>
      <c r="BJ28" s="155"/>
      <c r="BK28" s="155"/>
      <c r="BL28" s="155"/>
      <c r="BM28" s="155"/>
      <c r="BN28" s="155"/>
      <c r="BO28" s="155"/>
      <c r="BP28" s="155"/>
      <c r="BQ28" s="155"/>
      <c r="BR28" s="155"/>
      <c r="BS28" s="129">
        <v>200</v>
      </c>
      <c r="BT28" s="130" t="s">
        <v>771</v>
      </c>
      <c r="BZ28" s="132">
        <v>452</v>
      </c>
      <c r="CA28" s="133" t="s">
        <v>1469</v>
      </c>
      <c r="CB28" s="132">
        <v>452</v>
      </c>
      <c r="CL28" s="134">
        <v>180</v>
      </c>
      <c r="CM28" s="135" t="s">
        <v>1426</v>
      </c>
      <c r="CP28" s="14" t="str">
        <f t="shared" si="0"/>
        <v>210 - Војна одбрана</v>
      </c>
      <c r="DF28" s="603"/>
      <c r="DG28" s="633" t="s">
        <v>1606</v>
      </c>
      <c r="DH28" s="634"/>
      <c r="DI28" s="634"/>
      <c r="DJ28" s="634"/>
      <c r="DK28" s="634"/>
      <c r="DL28" s="634"/>
      <c r="DM28" s="634"/>
      <c r="DN28" s="634"/>
      <c r="DO28" s="634"/>
      <c r="DP28" s="634"/>
      <c r="DQ28" s="634"/>
      <c r="DR28" s="634"/>
      <c r="DS28" s="634"/>
    </row>
    <row r="29" spans="2:127" ht="25.5" customHeight="1">
      <c r="B29" s="155"/>
      <c r="C29" s="155"/>
      <c r="D29" s="141"/>
      <c r="E29" s="155"/>
      <c r="F29" s="155"/>
      <c r="G29" s="155"/>
      <c r="H29" s="155"/>
      <c r="I29" s="155"/>
      <c r="J29" s="155"/>
      <c r="K29" s="155"/>
      <c r="L29" s="155"/>
      <c r="M29" s="155"/>
      <c r="N29" s="155"/>
      <c r="O29" s="155"/>
      <c r="P29" s="155"/>
      <c r="R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84"/>
      <c r="BG29" s="184"/>
      <c r="BH29" s="155"/>
      <c r="BI29" s="155"/>
      <c r="BJ29" s="155"/>
      <c r="BK29" s="155"/>
      <c r="BL29" s="155"/>
      <c r="BM29" s="155"/>
      <c r="BN29" s="155"/>
      <c r="BO29" s="155"/>
      <c r="BP29" s="155"/>
      <c r="BQ29" s="155"/>
      <c r="BR29" s="155"/>
      <c r="BS29" s="134">
        <v>210</v>
      </c>
      <c r="BT29" s="135" t="s">
        <v>772</v>
      </c>
      <c r="BZ29" s="132">
        <v>453</v>
      </c>
      <c r="CA29" s="133" t="s">
        <v>1470</v>
      </c>
      <c r="CB29" s="132">
        <v>453</v>
      </c>
      <c r="CL29" s="129">
        <v>200</v>
      </c>
      <c r="CM29" s="130" t="s">
        <v>771</v>
      </c>
      <c r="CP29" s="14" t="str">
        <f t="shared" si="0"/>
        <v>220 - Цивилна одбрана</v>
      </c>
      <c r="DF29" s="603"/>
      <c r="DG29" s="563" t="s">
        <v>1129</v>
      </c>
      <c r="DH29" s="564"/>
      <c r="DI29" s="564"/>
      <c r="DJ29" s="564"/>
      <c r="DK29" s="564"/>
      <c r="DL29" s="564"/>
      <c r="DM29" s="564"/>
      <c r="DN29" s="564"/>
      <c r="DO29" s="564"/>
      <c r="DP29" s="564"/>
      <c r="DQ29" s="564"/>
      <c r="DR29" s="564"/>
      <c r="DS29" s="565"/>
    </row>
    <row r="30" spans="2:127" ht="97.5" customHeight="1">
      <c r="B30" s="155"/>
      <c r="C30" s="155"/>
      <c r="D30" s="141"/>
      <c r="E30" s="155"/>
      <c r="F30" s="155"/>
      <c r="G30" s="155"/>
      <c r="H30" s="155"/>
      <c r="I30" s="155"/>
      <c r="J30" s="155"/>
      <c r="K30" s="155"/>
      <c r="L30" s="155"/>
      <c r="M30" s="155"/>
      <c r="N30" s="155"/>
      <c r="O30" s="155"/>
      <c r="P30" s="155"/>
      <c r="R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84"/>
      <c r="BG30" s="184"/>
      <c r="BH30" s="155"/>
      <c r="BI30" s="155"/>
      <c r="BJ30" s="155"/>
      <c r="BK30" s="155"/>
      <c r="BL30" s="155"/>
      <c r="BM30" s="155"/>
      <c r="BN30" s="155"/>
      <c r="BO30" s="155"/>
      <c r="BP30" s="155"/>
      <c r="BQ30" s="155"/>
      <c r="BR30" s="155"/>
      <c r="BS30" s="134">
        <v>220</v>
      </c>
      <c r="BT30" s="135" t="s">
        <v>773</v>
      </c>
      <c r="BZ30" s="132">
        <v>454</v>
      </c>
      <c r="CA30" s="133" t="s">
        <v>1306</v>
      </c>
      <c r="CB30" s="132">
        <v>454</v>
      </c>
      <c r="CL30" s="134">
        <v>210</v>
      </c>
      <c r="CM30" s="135" t="s">
        <v>772</v>
      </c>
      <c r="CP30" s="14" t="str">
        <f t="shared" si="0"/>
        <v>240 - Одбрана - истраживање и развој</v>
      </c>
      <c r="DF30" s="603"/>
      <c r="DG30" s="585" t="s">
        <v>1607</v>
      </c>
      <c r="DH30" s="586"/>
      <c r="DI30" s="586"/>
      <c r="DJ30" s="586"/>
      <c r="DK30" s="586"/>
      <c r="DL30" s="586"/>
      <c r="DM30" s="586"/>
      <c r="DN30" s="586"/>
      <c r="DO30" s="586"/>
      <c r="DP30" s="586"/>
      <c r="DQ30" s="586"/>
      <c r="DR30" s="586"/>
      <c r="DS30" s="587"/>
    </row>
    <row r="31" spans="2:127" ht="67.5" customHeight="1">
      <c r="B31" s="146"/>
      <c r="C31" s="155"/>
      <c r="D31" s="141"/>
      <c r="E31" s="155"/>
      <c r="F31" s="155"/>
      <c r="G31" s="155"/>
      <c r="H31" s="155"/>
      <c r="I31" s="155"/>
      <c r="J31" s="155"/>
      <c r="K31" s="155"/>
      <c r="L31" s="155"/>
      <c r="M31" s="155"/>
      <c r="N31" s="155"/>
      <c r="O31" s="155"/>
      <c r="P31" s="155"/>
      <c r="R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84"/>
      <c r="BG31" s="184"/>
      <c r="BH31" s="155"/>
      <c r="BI31" s="155"/>
      <c r="BJ31" s="155"/>
      <c r="BK31" s="155"/>
      <c r="BL31" s="155"/>
      <c r="BM31" s="155"/>
      <c r="BN31" s="155"/>
      <c r="BO31" s="155"/>
      <c r="BP31" s="155"/>
      <c r="BQ31" s="155"/>
      <c r="BR31" s="155"/>
      <c r="BS31" s="134">
        <v>240</v>
      </c>
      <c r="BT31" s="135" t="s">
        <v>1428</v>
      </c>
      <c r="BZ31" s="132">
        <v>461</v>
      </c>
      <c r="CA31" s="133" t="s">
        <v>1307</v>
      </c>
      <c r="CB31" s="132">
        <v>461</v>
      </c>
      <c r="CL31" s="134">
        <v>220</v>
      </c>
      <c r="CM31" s="135" t="s">
        <v>773</v>
      </c>
      <c r="CP31" s="14" t="str">
        <f t="shared" si="0"/>
        <v>250 - Одбрана некласификована на другом месту</v>
      </c>
      <c r="DF31" s="603"/>
      <c r="DG31" s="605" t="s">
        <v>1608</v>
      </c>
      <c r="DH31" s="606"/>
      <c r="DI31" s="606"/>
      <c r="DJ31" s="606"/>
      <c r="DK31" s="606"/>
      <c r="DL31" s="606"/>
      <c r="DM31" s="606"/>
      <c r="DN31" s="606"/>
      <c r="DO31" s="606"/>
      <c r="DP31" s="606"/>
      <c r="DQ31" s="606"/>
      <c r="DR31" s="606"/>
      <c r="DS31" s="607"/>
    </row>
    <row r="32" spans="2:127" ht="84" customHeight="1">
      <c r="B32" s="155"/>
      <c r="C32" s="155"/>
      <c r="D32" s="155"/>
      <c r="E32" s="155"/>
      <c r="F32" s="155"/>
      <c r="G32" s="155"/>
      <c r="H32" s="155"/>
      <c r="I32" s="155"/>
      <c r="J32" s="155"/>
      <c r="K32" s="155"/>
      <c r="L32" s="155"/>
      <c r="M32" s="155"/>
      <c r="N32" s="155"/>
      <c r="O32" s="155"/>
      <c r="P32" s="155"/>
      <c r="R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84"/>
      <c r="BG32" s="184"/>
      <c r="BH32" s="155"/>
      <c r="BI32" s="155"/>
      <c r="BJ32" s="155"/>
      <c r="BK32" s="155"/>
      <c r="BL32" s="155"/>
      <c r="BM32" s="155"/>
      <c r="BN32" s="155"/>
      <c r="BO32" s="155"/>
      <c r="BP32" s="155"/>
      <c r="BQ32" s="155"/>
      <c r="BR32" s="155"/>
      <c r="BS32" s="134">
        <v>250</v>
      </c>
      <c r="BT32" s="135" t="s">
        <v>774</v>
      </c>
      <c r="BZ32" s="132">
        <v>462</v>
      </c>
      <c r="CA32" s="133" t="s">
        <v>1308</v>
      </c>
      <c r="CB32" s="132">
        <v>462</v>
      </c>
      <c r="CL32" s="134">
        <v>230</v>
      </c>
      <c r="CM32" s="135" t="s">
        <v>1427</v>
      </c>
      <c r="CP32" s="14" t="str">
        <f t="shared" si="0"/>
        <v>300 - ЈАВНИ РЕД И БЕЗБЕДНОСТ</v>
      </c>
      <c r="DF32" s="603"/>
      <c r="DG32" s="591" t="s">
        <v>1599</v>
      </c>
      <c r="DH32" s="592"/>
      <c r="DI32" s="592"/>
      <c r="DJ32" s="592"/>
      <c r="DK32" s="592"/>
      <c r="DL32" s="592"/>
      <c r="DM32" s="592"/>
      <c r="DN32" s="592"/>
      <c r="DO32" s="592"/>
      <c r="DP32" s="592"/>
      <c r="DQ32" s="592"/>
      <c r="DR32" s="592"/>
      <c r="DS32" s="593"/>
    </row>
    <row r="33" spans="2:139" ht="101.25" customHeight="1">
      <c r="B33" s="155"/>
      <c r="C33" s="155"/>
      <c r="D33" s="155"/>
      <c r="E33" s="155"/>
      <c r="F33" s="155"/>
      <c r="G33" s="155"/>
      <c r="H33" s="155"/>
      <c r="I33" s="155"/>
      <c r="J33" s="155"/>
      <c r="K33" s="155"/>
      <c r="L33" s="155"/>
      <c r="M33" s="155"/>
      <c r="N33" s="155"/>
      <c r="O33" s="155"/>
      <c r="P33" s="155"/>
      <c r="R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84"/>
      <c r="BG33" s="184"/>
      <c r="BH33" s="155"/>
      <c r="BI33" s="155"/>
      <c r="BJ33" s="155"/>
      <c r="BK33" s="155"/>
      <c r="BL33" s="155"/>
      <c r="BM33" s="155"/>
      <c r="BN33" s="155"/>
      <c r="BO33" s="155"/>
      <c r="BP33" s="155"/>
      <c r="BQ33" s="155"/>
      <c r="BR33" s="155"/>
      <c r="BS33" s="129">
        <v>300</v>
      </c>
      <c r="BT33" s="130" t="s">
        <v>1429</v>
      </c>
      <c r="BZ33" s="132"/>
      <c r="CA33" s="133"/>
      <c r="CB33" s="132"/>
      <c r="CL33" s="134"/>
      <c r="CM33" s="135"/>
      <c r="CP33" s="14" t="str">
        <f t="shared" si="0"/>
        <v>310 - Услуге полиције</v>
      </c>
      <c r="DF33" s="603"/>
      <c r="DG33" s="567" t="s">
        <v>1600</v>
      </c>
      <c r="DH33" s="568"/>
      <c r="DI33" s="568"/>
      <c r="DJ33" s="568"/>
      <c r="DK33" s="568"/>
      <c r="DL33" s="568"/>
      <c r="DM33" s="568"/>
      <c r="DN33" s="568"/>
      <c r="DO33" s="568"/>
      <c r="DP33" s="568"/>
      <c r="DQ33" s="568"/>
      <c r="DR33" s="568"/>
      <c r="DS33" s="569"/>
    </row>
    <row r="34" spans="2:139" ht="48.75" hidden="1" customHeight="1">
      <c r="B34" s="155"/>
      <c r="C34" s="155"/>
      <c r="D34" s="155"/>
      <c r="E34" s="155"/>
      <c r="F34" s="155"/>
      <c r="G34" s="155"/>
      <c r="H34" s="155"/>
      <c r="I34" s="155"/>
      <c r="J34" s="155"/>
      <c r="K34" s="155"/>
      <c r="L34" s="155"/>
      <c r="M34" s="155"/>
      <c r="N34" s="155"/>
      <c r="O34" s="155"/>
      <c r="P34" s="155"/>
      <c r="Q34" s="155"/>
      <c r="R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84"/>
      <c r="BG34" s="184"/>
      <c r="BH34" s="155"/>
      <c r="BI34" s="155"/>
      <c r="BJ34" s="155"/>
      <c r="BK34" s="155"/>
      <c r="BL34" s="155"/>
      <c r="BM34" s="155"/>
      <c r="BN34" s="155"/>
      <c r="BO34" s="155"/>
      <c r="BP34" s="155"/>
      <c r="BQ34" s="155"/>
      <c r="BR34" s="155"/>
      <c r="BS34" s="134">
        <v>310</v>
      </c>
      <c r="BT34" s="135" t="s">
        <v>1430</v>
      </c>
      <c r="BZ34" s="132">
        <v>4632</v>
      </c>
      <c r="CA34" s="133" t="s">
        <v>1310</v>
      </c>
      <c r="CB34" s="132">
        <v>4632</v>
      </c>
      <c r="CL34" s="134">
        <v>250</v>
      </c>
      <c r="CM34" s="135" t="s">
        <v>774</v>
      </c>
      <c r="CP34" s="14" t="str">
        <f t="shared" si="0"/>
        <v>320 - Услуге противпожарне заштите</v>
      </c>
      <c r="DF34" s="603"/>
      <c r="DG34" s="611"/>
      <c r="DH34" s="612"/>
      <c r="DI34" s="612"/>
      <c r="DJ34" s="612"/>
      <c r="DK34" s="612"/>
      <c r="DL34" s="612"/>
      <c r="DM34" s="612"/>
      <c r="DN34" s="612"/>
      <c r="DO34" s="612"/>
      <c r="DP34" s="612"/>
      <c r="DQ34" s="612"/>
      <c r="DR34" s="612"/>
      <c r="DS34" s="613"/>
      <c r="DW34" s="86"/>
    </row>
    <row r="35" spans="2:139" ht="93" hidden="1" customHeight="1">
      <c r="B35" s="155"/>
      <c r="C35" s="155"/>
      <c r="D35" s="155"/>
      <c r="E35" s="155"/>
      <c r="F35" s="155"/>
      <c r="G35" s="155"/>
      <c r="H35" s="155"/>
      <c r="I35" s="155"/>
      <c r="J35" s="155"/>
      <c r="K35" s="155"/>
      <c r="L35" s="155"/>
      <c r="M35" s="155"/>
      <c r="N35" s="155"/>
      <c r="O35" s="155"/>
      <c r="P35" s="155"/>
      <c r="Q35" s="155"/>
      <c r="R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84"/>
      <c r="BG35" s="184"/>
      <c r="BH35" s="155"/>
      <c r="BI35" s="155"/>
      <c r="BJ35" s="155"/>
      <c r="BK35" s="155"/>
      <c r="BL35" s="155"/>
      <c r="BM35" s="155"/>
      <c r="BN35" s="155"/>
      <c r="BO35" s="155"/>
      <c r="BP35" s="155"/>
      <c r="BQ35" s="155"/>
      <c r="BR35" s="155"/>
      <c r="BS35" s="134">
        <v>320</v>
      </c>
      <c r="BT35" s="135" t="s">
        <v>775</v>
      </c>
      <c r="BZ35" s="132">
        <v>464</v>
      </c>
      <c r="CA35" s="133" t="s">
        <v>1311</v>
      </c>
      <c r="CB35" s="132">
        <v>464</v>
      </c>
      <c r="CL35" s="129">
        <v>300</v>
      </c>
      <c r="CM35" s="130" t="s">
        <v>1429</v>
      </c>
      <c r="CP35" s="14" t="str">
        <f t="shared" si="0"/>
        <v>330 - Судови</v>
      </c>
      <c r="DF35" s="603"/>
      <c r="DG35" s="626"/>
      <c r="DH35" s="627"/>
      <c r="DI35" s="627"/>
      <c r="DJ35" s="627"/>
      <c r="DK35" s="627"/>
      <c r="DL35" s="627"/>
      <c r="DM35" s="627"/>
      <c r="DN35" s="627"/>
      <c r="DO35" s="627"/>
      <c r="DP35" s="627"/>
      <c r="DQ35" s="627"/>
      <c r="DR35" s="627"/>
      <c r="DS35" s="628"/>
    </row>
    <row r="36" spans="2:139" ht="49.5" hidden="1" customHeight="1">
      <c r="BF36" s="184"/>
      <c r="BG36" s="184"/>
      <c r="BS36" s="134">
        <v>330</v>
      </c>
      <c r="BT36" s="135" t="s">
        <v>776</v>
      </c>
      <c r="BZ36" s="132">
        <v>465</v>
      </c>
      <c r="CA36" s="133" t="s">
        <v>1312</v>
      </c>
      <c r="CB36" s="132">
        <v>465</v>
      </c>
      <c r="CL36" s="134">
        <v>310</v>
      </c>
      <c r="CM36" s="135" t="s">
        <v>1430</v>
      </c>
      <c r="CP36" s="14" t="str">
        <f t="shared" si="0"/>
        <v>350 - Јавни ред и безбедност - истраживање и развој</v>
      </c>
      <c r="DF36" s="603"/>
      <c r="DG36" s="566"/>
      <c r="DH36" s="566"/>
      <c r="DI36" s="566"/>
      <c r="DJ36" s="566"/>
      <c r="DK36" s="566"/>
      <c r="DL36" s="566"/>
      <c r="DM36" s="566"/>
      <c r="DN36" s="566"/>
      <c r="DO36" s="566"/>
      <c r="DP36" s="566"/>
      <c r="DQ36" s="566"/>
      <c r="DR36" s="566"/>
      <c r="DS36" s="566"/>
      <c r="DV36" s="182"/>
      <c r="DW36" s="182"/>
      <c r="DX36" s="182"/>
      <c r="DY36" s="182"/>
      <c r="DZ36" s="182"/>
      <c r="EA36" s="182"/>
      <c r="EB36" s="182"/>
    </row>
    <row r="37" spans="2:139" ht="54.75" hidden="1" customHeight="1">
      <c r="B37" s="160" t="s">
        <v>1502</v>
      </c>
      <c r="C37" s="64" t="s">
        <v>719</v>
      </c>
      <c r="BF37" s="184"/>
      <c r="BG37" s="184"/>
      <c r="BS37" s="134">
        <v>350</v>
      </c>
      <c r="BT37" s="135" t="s">
        <v>1431</v>
      </c>
      <c r="BZ37" s="132">
        <v>472</v>
      </c>
      <c r="CA37" s="133" t="s">
        <v>1313</v>
      </c>
      <c r="CB37" s="132">
        <v>472</v>
      </c>
      <c r="CL37" s="134">
        <v>320</v>
      </c>
      <c r="CM37" s="135" t="s">
        <v>775</v>
      </c>
      <c r="CP37" s="14" t="str">
        <f t="shared" si="0"/>
        <v>360 - Јавни ред и безбедност  некласификован на другом месту</v>
      </c>
      <c r="DF37" s="603"/>
      <c r="DG37" s="630"/>
      <c r="DH37" s="631"/>
      <c r="DI37" s="631"/>
      <c r="DJ37" s="631"/>
      <c r="DK37" s="631"/>
      <c r="DL37" s="631"/>
      <c r="DM37" s="631"/>
      <c r="DN37" s="631"/>
      <c r="DO37" s="631"/>
      <c r="DP37" s="631"/>
      <c r="DQ37" s="631"/>
      <c r="DR37" s="631"/>
      <c r="DS37" s="632"/>
      <c r="DV37" s="182"/>
      <c r="DW37" s="182"/>
      <c r="DX37" s="182"/>
      <c r="DY37" s="182"/>
      <c r="DZ37" s="182"/>
      <c r="EA37" s="182"/>
      <c r="EB37" s="182"/>
      <c r="EC37" s="182"/>
    </row>
    <row r="38" spans="2:139" ht="48.75" hidden="1" customHeight="1">
      <c r="B38" s="147" t="s">
        <v>746</v>
      </c>
      <c r="C38" s="64" t="s">
        <v>300</v>
      </c>
      <c r="D38" s="58" t="s">
        <v>687</v>
      </c>
      <c r="E38" s="127" t="s">
        <v>840</v>
      </c>
      <c r="F38" s="127" t="s">
        <v>841</v>
      </c>
      <c r="G38" s="127" t="s">
        <v>842</v>
      </c>
      <c r="H38" s="127" t="s">
        <v>301</v>
      </c>
      <c r="I38" s="127" t="s">
        <v>302</v>
      </c>
      <c r="J38" s="127"/>
      <c r="K38" s="127"/>
      <c r="L38" s="127"/>
      <c r="M38" s="127"/>
      <c r="N38" s="127"/>
      <c r="O38" s="127"/>
      <c r="P38" s="127"/>
      <c r="Q38" s="127"/>
      <c r="R38" s="127"/>
      <c r="BF38" s="184"/>
      <c r="BG38" s="184"/>
      <c r="BS38" s="134">
        <v>360</v>
      </c>
      <c r="BT38" s="135" t="s">
        <v>1432</v>
      </c>
      <c r="BZ38" s="132">
        <v>481</v>
      </c>
      <c r="CA38" s="133" t="s">
        <v>1471</v>
      </c>
      <c r="CB38" s="132">
        <v>481</v>
      </c>
      <c r="CL38" s="134">
        <v>330</v>
      </c>
      <c r="CM38" s="135" t="s">
        <v>776</v>
      </c>
      <c r="CP38" s="14" t="str">
        <f t="shared" si="0"/>
        <v>400 - ЕКОНОМСКИ ПОСЛОВИ</v>
      </c>
      <c r="DF38" s="603"/>
      <c r="DG38" s="605"/>
      <c r="DH38" s="606"/>
      <c r="DI38" s="606"/>
      <c r="DJ38" s="606"/>
      <c r="DK38" s="606"/>
      <c r="DL38" s="606"/>
      <c r="DM38" s="606"/>
      <c r="DN38" s="606"/>
      <c r="DO38" s="606"/>
      <c r="DP38" s="606"/>
      <c r="DQ38" s="606"/>
      <c r="DR38" s="606"/>
      <c r="DS38" s="607"/>
      <c r="DU38" s="182"/>
      <c r="DV38" s="182"/>
      <c r="DW38" s="182"/>
      <c r="DX38" s="182"/>
      <c r="DY38" s="182"/>
      <c r="DZ38" s="182"/>
      <c r="EA38" s="182"/>
      <c r="EB38" s="182"/>
      <c r="EC38" s="182"/>
    </row>
    <row r="39" spans="2:139" ht="51" hidden="1" customHeight="1">
      <c r="B39" s="147" t="s">
        <v>747</v>
      </c>
      <c r="C39" s="64" t="s">
        <v>826</v>
      </c>
      <c r="D39" s="14" t="s">
        <v>688</v>
      </c>
      <c r="E39" s="127" t="s">
        <v>277</v>
      </c>
      <c r="F39" s="127" t="s">
        <v>303</v>
      </c>
      <c r="G39" s="127" t="s">
        <v>304</v>
      </c>
      <c r="H39" s="127" t="s">
        <v>305</v>
      </c>
      <c r="I39" s="127" t="s">
        <v>274</v>
      </c>
      <c r="J39" s="127" t="s">
        <v>275</v>
      </c>
      <c r="K39" s="127" t="s">
        <v>278</v>
      </c>
      <c r="L39" s="127" t="s">
        <v>276</v>
      </c>
      <c r="M39" s="127"/>
      <c r="N39" s="127"/>
      <c r="O39" s="127"/>
      <c r="P39" s="127"/>
      <c r="Q39" s="127"/>
      <c r="R39" s="127"/>
      <c r="BF39" s="184"/>
      <c r="BG39" s="184"/>
      <c r="BS39" s="129">
        <v>400</v>
      </c>
      <c r="BT39" s="130" t="s">
        <v>777</v>
      </c>
      <c r="BZ39" s="132">
        <v>482</v>
      </c>
      <c r="CA39" s="133" t="s">
        <v>1472</v>
      </c>
      <c r="CB39" s="132">
        <v>482</v>
      </c>
      <c r="CL39" s="134">
        <v>350</v>
      </c>
      <c r="CM39" s="135" t="s">
        <v>1431</v>
      </c>
      <c r="CP39" s="14" t="str">
        <f t="shared" si="0"/>
        <v>410 - Општи економски и комерцијални послови и послови по питању рада</v>
      </c>
      <c r="DF39" s="603"/>
      <c r="DG39" s="620"/>
      <c r="DH39" s="621"/>
      <c r="DI39" s="621"/>
      <c r="DJ39" s="621"/>
      <c r="DK39" s="621"/>
      <c r="DL39" s="621"/>
      <c r="DM39" s="621"/>
      <c r="DN39" s="621"/>
      <c r="DO39" s="621"/>
      <c r="DP39" s="621"/>
      <c r="DQ39" s="621"/>
      <c r="DR39" s="621"/>
      <c r="DS39" s="621"/>
    </row>
    <row r="40" spans="2:139" ht="38.25" hidden="1" customHeight="1">
      <c r="C40" s="64" t="s">
        <v>682</v>
      </c>
      <c r="D40" s="14" t="s">
        <v>689</v>
      </c>
      <c r="E40" s="127" t="s">
        <v>843</v>
      </c>
      <c r="F40" s="127" t="s">
        <v>844</v>
      </c>
      <c r="G40" s="127" t="s">
        <v>279</v>
      </c>
      <c r="H40" s="127"/>
      <c r="I40" s="127"/>
      <c r="J40" s="127"/>
      <c r="K40" s="127"/>
      <c r="L40" s="127"/>
      <c r="M40" s="127"/>
      <c r="N40" s="127"/>
      <c r="O40" s="127"/>
      <c r="P40" s="127"/>
      <c r="Q40" s="127"/>
      <c r="R40" s="127"/>
      <c r="BF40" s="184"/>
      <c r="BG40" s="184"/>
      <c r="BS40" s="134">
        <v>410</v>
      </c>
      <c r="BT40" s="135" t="s">
        <v>778</v>
      </c>
      <c r="BZ40" s="132">
        <v>483</v>
      </c>
      <c r="CA40" s="133" t="s">
        <v>1473</v>
      </c>
      <c r="CB40" s="132">
        <v>483</v>
      </c>
      <c r="CL40" s="134">
        <v>360</v>
      </c>
      <c r="CM40" s="135" t="s">
        <v>1432</v>
      </c>
      <c r="CP40" s="14" t="str">
        <f t="shared" si="0"/>
        <v>411 - Општи економски и комерцијални послови</v>
      </c>
      <c r="DF40" s="603"/>
      <c r="DG40" s="605"/>
      <c r="DH40" s="606"/>
      <c r="DI40" s="606"/>
      <c r="DJ40" s="606"/>
      <c r="DK40" s="606"/>
      <c r="DL40" s="606"/>
      <c r="DM40" s="606"/>
      <c r="DN40" s="606"/>
      <c r="DO40" s="606"/>
      <c r="DP40" s="606"/>
      <c r="DQ40" s="606"/>
      <c r="DR40" s="606"/>
      <c r="DS40" s="607"/>
    </row>
    <row r="41" spans="2:139" ht="62.25" hidden="1" customHeight="1">
      <c r="C41" s="64" t="s">
        <v>683</v>
      </c>
      <c r="D41" s="14" t="s">
        <v>690</v>
      </c>
      <c r="E41" s="127" t="s">
        <v>703</v>
      </c>
      <c r="F41" s="127" t="s">
        <v>845</v>
      </c>
      <c r="G41" s="127"/>
      <c r="H41" s="127"/>
      <c r="I41" s="127"/>
      <c r="J41" s="127"/>
      <c r="K41" s="127"/>
      <c r="L41" s="127"/>
      <c r="M41" s="127"/>
      <c r="N41" s="127"/>
      <c r="O41" s="127"/>
      <c r="P41" s="127"/>
      <c r="Q41" s="127"/>
      <c r="R41" s="127"/>
      <c r="BF41" s="184"/>
      <c r="BG41" s="184"/>
      <c r="BS41" s="138">
        <v>411</v>
      </c>
      <c r="BT41" s="139" t="s">
        <v>779</v>
      </c>
      <c r="BZ41" s="132">
        <v>484</v>
      </c>
      <c r="CA41" s="133" t="s">
        <v>1474</v>
      </c>
      <c r="CB41" s="132">
        <v>484</v>
      </c>
      <c r="CL41" s="129">
        <v>400</v>
      </c>
      <c r="CM41" s="130" t="s">
        <v>777</v>
      </c>
      <c r="CP41" s="14" t="str">
        <f t="shared" si="0"/>
        <v>412 - Општи послови по питању рада</v>
      </c>
      <c r="DF41" s="603"/>
      <c r="DG41" s="588"/>
      <c r="DH41" s="589"/>
      <c r="DI41" s="589"/>
      <c r="DJ41" s="589"/>
      <c r="DK41" s="589"/>
      <c r="DL41" s="589"/>
      <c r="DM41" s="589"/>
      <c r="DN41" s="589"/>
      <c r="DO41" s="589"/>
      <c r="DP41" s="589"/>
      <c r="DQ41" s="589"/>
      <c r="DR41" s="589"/>
      <c r="DS41" s="590"/>
    </row>
    <row r="42" spans="2:139" ht="51" hidden="1" customHeight="1">
      <c r="C42" s="64" t="s">
        <v>280</v>
      </c>
      <c r="D42" s="14" t="s">
        <v>691</v>
      </c>
      <c r="E42" s="127" t="s">
        <v>847</v>
      </c>
      <c r="F42" s="127" t="s">
        <v>846</v>
      </c>
      <c r="G42" s="127"/>
      <c r="H42" s="127"/>
      <c r="I42" s="127"/>
      <c r="J42" s="127"/>
      <c r="K42" s="127"/>
      <c r="L42" s="127"/>
      <c r="M42" s="127"/>
      <c r="N42" s="127"/>
      <c r="O42" s="127"/>
      <c r="P42" s="127"/>
      <c r="Q42" s="127"/>
      <c r="R42" s="127"/>
      <c r="BF42" s="184"/>
      <c r="BG42" s="184"/>
      <c r="BS42" s="138">
        <v>412</v>
      </c>
      <c r="BT42" s="139" t="s">
        <v>780</v>
      </c>
      <c r="BZ42" s="132">
        <v>485</v>
      </c>
      <c r="CA42" s="133" t="s">
        <v>1475</v>
      </c>
      <c r="CB42" s="132">
        <v>485</v>
      </c>
      <c r="CL42" s="134">
        <v>410</v>
      </c>
      <c r="CM42" s="135" t="s">
        <v>778</v>
      </c>
      <c r="CP42" s="14" t="str">
        <f t="shared" si="0"/>
        <v>420 - Пољопривреда, шумарство, лов и риболов</v>
      </c>
      <c r="DF42" s="603"/>
      <c r="DG42" s="582"/>
      <c r="DH42" s="583"/>
      <c r="DI42" s="583"/>
      <c r="DJ42" s="583"/>
      <c r="DK42" s="583"/>
      <c r="DL42" s="583"/>
      <c r="DM42" s="583"/>
      <c r="DN42" s="583"/>
      <c r="DO42" s="583"/>
      <c r="DP42" s="583"/>
      <c r="DQ42" s="583"/>
      <c r="DR42" s="583"/>
      <c r="DS42" s="584"/>
    </row>
    <row r="43" spans="2:139" ht="77.25" hidden="1" customHeight="1">
      <c r="C43" s="64" t="s">
        <v>684</v>
      </c>
      <c r="D43" s="14" t="s">
        <v>692</v>
      </c>
      <c r="E43" s="127" t="s">
        <v>848</v>
      </c>
      <c r="F43" s="127" t="s">
        <v>849</v>
      </c>
      <c r="G43" s="127" t="s">
        <v>850</v>
      </c>
      <c r="H43" s="127" t="s">
        <v>851</v>
      </c>
      <c r="I43" s="127" t="s">
        <v>852</v>
      </c>
      <c r="J43" s="127" t="s">
        <v>853</v>
      </c>
      <c r="K43" s="127"/>
      <c r="L43" s="127"/>
      <c r="M43" s="127"/>
      <c r="N43" s="127"/>
      <c r="O43" s="127"/>
      <c r="P43" s="127"/>
      <c r="Q43" s="127"/>
      <c r="R43" s="127"/>
      <c r="BF43" s="184"/>
      <c r="BG43" s="184"/>
      <c r="BS43" s="134">
        <v>420</v>
      </c>
      <c r="BT43" s="135" t="s">
        <v>781</v>
      </c>
      <c r="BZ43" s="132">
        <v>489</v>
      </c>
      <c r="CA43" s="133" t="s">
        <v>1314</v>
      </c>
      <c r="CB43" s="132">
        <v>489</v>
      </c>
      <c r="CL43" s="138">
        <v>411</v>
      </c>
      <c r="CM43" s="139" t="s">
        <v>779</v>
      </c>
      <c r="CP43" s="14" t="str">
        <f t="shared" si="0"/>
        <v>421 - Пољопривреда</v>
      </c>
      <c r="DF43" s="603"/>
      <c r="DG43" s="608"/>
      <c r="DH43" s="609"/>
      <c r="DI43" s="609"/>
      <c r="DJ43" s="609"/>
      <c r="DK43" s="609"/>
      <c r="DL43" s="609"/>
      <c r="DM43" s="609"/>
      <c r="DN43" s="609"/>
      <c r="DO43" s="609"/>
      <c r="DP43" s="609"/>
      <c r="DQ43" s="609"/>
      <c r="DR43" s="609"/>
      <c r="DS43" s="610"/>
    </row>
    <row r="44" spans="2:139" ht="84" hidden="1" customHeight="1">
      <c r="C44" s="64" t="s">
        <v>828</v>
      </c>
      <c r="D44" s="14" t="s">
        <v>693</v>
      </c>
      <c r="E44" s="127" t="s">
        <v>281</v>
      </c>
      <c r="F44" s="127" t="s">
        <v>854</v>
      </c>
      <c r="G44" s="127"/>
      <c r="H44" s="127"/>
      <c r="I44" s="127"/>
      <c r="J44" s="127"/>
      <c r="K44" s="127"/>
      <c r="L44" s="127"/>
      <c r="M44" s="127"/>
      <c r="N44" s="127"/>
      <c r="O44" s="127"/>
      <c r="P44" s="127"/>
      <c r="Q44" s="127"/>
      <c r="R44" s="127"/>
      <c r="BF44" s="184"/>
      <c r="BG44" s="184"/>
      <c r="BS44" s="138">
        <v>421</v>
      </c>
      <c r="BT44" s="139" t="s">
        <v>1433</v>
      </c>
      <c r="BZ44" s="132">
        <v>494</v>
      </c>
      <c r="CA44" s="148" t="s">
        <v>1315</v>
      </c>
      <c r="CB44" s="132">
        <v>494</v>
      </c>
      <c r="CL44" s="138">
        <v>412</v>
      </c>
      <c r="CM44" s="139" t="s">
        <v>780</v>
      </c>
      <c r="CP44" s="14" t="str">
        <f t="shared" si="0"/>
        <v>422 - Шумарство</v>
      </c>
      <c r="DF44" s="604"/>
      <c r="DG44" s="629"/>
      <c r="DH44" s="629"/>
      <c r="DI44" s="629"/>
      <c r="DJ44" s="629"/>
      <c r="DK44" s="629"/>
      <c r="DL44" s="629"/>
      <c r="DM44" s="629"/>
      <c r="DN44" s="629"/>
      <c r="DO44" s="629"/>
      <c r="DP44" s="629"/>
      <c r="DQ44" s="629"/>
      <c r="DR44" s="629"/>
      <c r="DS44" s="629"/>
      <c r="DV44" s="397"/>
      <c r="DW44" s="397"/>
      <c r="DX44" s="397"/>
      <c r="DY44" s="397"/>
      <c r="DZ44" s="397"/>
      <c r="EA44" s="397"/>
      <c r="EB44" s="397"/>
      <c r="EC44" s="397"/>
    </row>
    <row r="45" spans="2:139" ht="36.75" customHeight="1">
      <c r="C45" s="64" t="s">
        <v>252</v>
      </c>
      <c r="D45" s="14" t="s">
        <v>694</v>
      </c>
      <c r="E45" s="127" t="s">
        <v>282</v>
      </c>
      <c r="F45" s="127"/>
      <c r="G45" s="127"/>
      <c r="H45" s="127"/>
      <c r="I45" s="127"/>
      <c r="J45" s="127"/>
      <c r="K45" s="127"/>
      <c r="L45" s="127"/>
      <c r="M45" s="127"/>
      <c r="N45" s="127"/>
      <c r="O45" s="127"/>
      <c r="P45" s="127"/>
      <c r="Q45" s="127"/>
      <c r="R45" s="127"/>
      <c r="BF45" s="184"/>
      <c r="BG45" s="184"/>
      <c r="BS45" s="138">
        <v>422</v>
      </c>
      <c r="BT45" s="139" t="s">
        <v>782</v>
      </c>
      <c r="BZ45" s="132">
        <v>495</v>
      </c>
      <c r="CA45" s="148" t="s">
        <v>1316</v>
      </c>
      <c r="CB45" s="132">
        <v>495</v>
      </c>
      <c r="CL45" s="134">
        <v>420</v>
      </c>
      <c r="CM45" s="135" t="s">
        <v>781</v>
      </c>
      <c r="CP45" s="14" t="str">
        <f t="shared" si="0"/>
        <v>423 - Лов и риболов</v>
      </c>
      <c r="DF45" s="398"/>
      <c r="DG45" s="382"/>
      <c r="DH45" s="380"/>
      <c r="DI45" s="380"/>
      <c r="DJ45" s="380"/>
      <c r="DK45" s="380"/>
      <c r="DL45" s="380"/>
      <c r="DM45" s="380"/>
      <c r="DN45" s="380"/>
      <c r="DO45" s="380"/>
      <c r="DP45" s="380"/>
      <c r="DQ45" s="380"/>
      <c r="DR45" s="380"/>
      <c r="DS45" s="380"/>
    </row>
    <row r="46" spans="2:139" ht="27" customHeight="1">
      <c r="C46" s="64" t="s">
        <v>249</v>
      </c>
      <c r="D46" s="14" t="s">
        <v>695</v>
      </c>
      <c r="E46" s="127" t="s">
        <v>704</v>
      </c>
      <c r="F46" s="127"/>
      <c r="G46" s="127"/>
      <c r="H46" s="127"/>
      <c r="I46" s="127"/>
      <c r="J46" s="127"/>
      <c r="K46" s="127"/>
      <c r="L46" s="127"/>
      <c r="M46" s="127"/>
      <c r="N46" s="127"/>
      <c r="O46" s="127"/>
      <c r="P46" s="127"/>
      <c r="Q46" s="127"/>
      <c r="R46" s="127"/>
      <c r="BF46" s="184"/>
      <c r="BG46" s="184"/>
      <c r="BS46" s="138">
        <v>423</v>
      </c>
      <c r="BT46" s="139" t="s">
        <v>783</v>
      </c>
      <c r="BZ46" s="132">
        <v>496</v>
      </c>
      <c r="CA46" s="148" t="s">
        <v>1317</v>
      </c>
      <c r="CB46" s="132">
        <v>496</v>
      </c>
      <c r="CL46" s="138">
        <v>421</v>
      </c>
      <c r="CM46" s="139" t="s">
        <v>1433</v>
      </c>
      <c r="CP46" s="14" t="str">
        <f t="shared" si="0"/>
        <v>430 - Гориво и енергија</v>
      </c>
      <c r="DF46" s="642" t="s">
        <v>1397</v>
      </c>
      <c r="DG46" s="562" t="s">
        <v>716</v>
      </c>
      <c r="DH46" s="562"/>
      <c r="DI46" s="562"/>
      <c r="DJ46" s="562"/>
      <c r="DK46" s="562"/>
      <c r="DL46" s="562"/>
      <c r="DM46" s="562"/>
      <c r="DN46" s="562"/>
      <c r="DO46" s="562"/>
      <c r="DP46" s="562"/>
      <c r="DQ46" s="562"/>
      <c r="DR46" s="562"/>
      <c r="DS46" s="562"/>
      <c r="ED46" s="105"/>
      <c r="EE46" s="105"/>
      <c r="EF46" s="105"/>
      <c r="EG46" s="105"/>
      <c r="EH46" s="105"/>
      <c r="EI46" s="105"/>
    </row>
    <row r="47" spans="2:139" ht="72.75" customHeight="1">
      <c r="C47" s="64" t="s">
        <v>250</v>
      </c>
      <c r="D47" s="14" t="s">
        <v>696</v>
      </c>
      <c r="E47" s="127" t="s">
        <v>705</v>
      </c>
      <c r="F47" s="127"/>
      <c r="G47" s="127"/>
      <c r="H47" s="127"/>
      <c r="I47" s="127"/>
      <c r="J47" s="127"/>
      <c r="K47" s="127"/>
      <c r="L47" s="127"/>
      <c r="M47" s="127"/>
      <c r="N47" s="127"/>
      <c r="O47" s="127"/>
      <c r="P47" s="127"/>
      <c r="Q47" s="127"/>
      <c r="R47" s="127"/>
      <c r="BF47" s="184"/>
      <c r="BG47" s="184"/>
      <c r="BS47" s="134">
        <v>430</v>
      </c>
      <c r="BT47" s="135" t="s">
        <v>784</v>
      </c>
      <c r="BZ47" s="132">
        <v>499</v>
      </c>
      <c r="CA47" s="148" t="s">
        <v>1318</v>
      </c>
      <c r="CB47" s="132">
        <v>499</v>
      </c>
      <c r="CL47" s="138">
        <v>422</v>
      </c>
      <c r="CM47" s="139" t="s">
        <v>782</v>
      </c>
      <c r="CP47" s="14" t="str">
        <f t="shared" si="0"/>
        <v>431 - Угаљ и остала чврста минерална горива</v>
      </c>
      <c r="DF47" s="642"/>
      <c r="DG47" s="636" t="s">
        <v>294</v>
      </c>
      <c r="DH47" s="637"/>
      <c r="DI47" s="637"/>
      <c r="DJ47" s="637"/>
      <c r="DK47" s="637"/>
      <c r="DL47" s="637"/>
      <c r="DM47" s="637"/>
      <c r="DN47" s="637"/>
      <c r="DO47" s="637"/>
      <c r="DP47" s="637"/>
      <c r="DQ47" s="637"/>
      <c r="DR47" s="637"/>
      <c r="DS47" s="638"/>
      <c r="DU47" s="595" t="s">
        <v>299</v>
      </c>
      <c r="DV47" s="595"/>
      <c r="DW47" s="595"/>
      <c r="DX47" s="595"/>
      <c r="DY47" s="595"/>
      <c r="DZ47" s="595"/>
      <c r="EA47" s="595"/>
      <c r="EB47" s="595"/>
      <c r="EC47" s="397"/>
      <c r="ED47" s="397"/>
    </row>
    <row r="48" spans="2:139" ht="17.25" customHeight="1">
      <c r="C48" s="64" t="s">
        <v>685</v>
      </c>
      <c r="D48" s="14" t="s">
        <v>697</v>
      </c>
      <c r="E48" s="127" t="s">
        <v>283</v>
      </c>
      <c r="F48" s="127" t="s">
        <v>284</v>
      </c>
      <c r="G48" s="127" t="s">
        <v>285</v>
      </c>
      <c r="H48" s="127" t="s">
        <v>702</v>
      </c>
      <c r="I48" s="127" t="s">
        <v>286</v>
      </c>
      <c r="J48" s="127" t="s">
        <v>855</v>
      </c>
      <c r="K48" s="127" t="s">
        <v>287</v>
      </c>
      <c r="L48" s="127" t="s">
        <v>288</v>
      </c>
      <c r="M48" s="127"/>
      <c r="N48" s="127"/>
      <c r="O48" s="127"/>
      <c r="P48" s="127"/>
      <c r="Q48" s="127"/>
      <c r="R48" s="127"/>
      <c r="BF48" s="184"/>
      <c r="BG48" s="184"/>
      <c r="BS48" s="138">
        <v>431</v>
      </c>
      <c r="BT48" s="139" t="s">
        <v>1434</v>
      </c>
      <c r="BZ48" s="132">
        <v>511</v>
      </c>
      <c r="CA48" s="149" t="s">
        <v>1490</v>
      </c>
      <c r="CB48" s="132">
        <v>511</v>
      </c>
      <c r="CL48" s="138">
        <v>423</v>
      </c>
      <c r="CM48" s="139" t="s">
        <v>783</v>
      </c>
      <c r="CP48" s="14" t="str">
        <f t="shared" si="0"/>
        <v>432 - Нафта и природни гас</v>
      </c>
      <c r="DF48" s="642"/>
      <c r="DG48" s="639" t="s">
        <v>1158</v>
      </c>
      <c r="DH48" s="640"/>
      <c r="DI48" s="640"/>
      <c r="DJ48" s="640"/>
      <c r="DK48" s="640"/>
      <c r="DL48" s="640"/>
      <c r="DM48" s="640"/>
      <c r="DN48" s="640"/>
      <c r="DO48" s="640"/>
      <c r="DP48" s="640"/>
      <c r="DQ48" s="640"/>
      <c r="DR48" s="640"/>
      <c r="DS48" s="641"/>
    </row>
    <row r="49" spans="2:133" ht="18.75" customHeight="1">
      <c r="C49" s="64" t="s">
        <v>289</v>
      </c>
      <c r="D49" s="14" t="s">
        <v>698</v>
      </c>
      <c r="E49" s="127" t="s">
        <v>706</v>
      </c>
      <c r="F49" s="127" t="s">
        <v>856</v>
      </c>
      <c r="G49" s="127" t="s">
        <v>857</v>
      </c>
      <c r="H49" s="127"/>
      <c r="I49" s="127"/>
      <c r="J49" s="127"/>
      <c r="K49" s="127"/>
      <c r="L49" s="127"/>
      <c r="M49" s="127"/>
      <c r="N49" s="127"/>
      <c r="O49" s="127"/>
      <c r="P49" s="127"/>
      <c r="Q49" s="127"/>
      <c r="R49" s="127"/>
      <c r="BF49" s="184"/>
      <c r="BG49" s="184"/>
      <c r="BS49" s="138">
        <v>432</v>
      </c>
      <c r="BT49" s="139" t="s">
        <v>785</v>
      </c>
      <c r="BZ49" s="132">
        <v>512</v>
      </c>
      <c r="CA49" s="149" t="s">
        <v>1491</v>
      </c>
      <c r="CB49" s="132">
        <v>512</v>
      </c>
      <c r="CL49" s="134">
        <v>430</v>
      </c>
      <c r="CM49" s="135" t="s">
        <v>784</v>
      </c>
      <c r="CP49" s="14" t="str">
        <f t="shared" si="0"/>
        <v>433 - Нуклеарно гориво</v>
      </c>
      <c r="DF49" s="642"/>
      <c r="DG49" s="639"/>
      <c r="DH49" s="640"/>
      <c r="DI49" s="640"/>
      <c r="DJ49" s="640"/>
      <c r="DK49" s="640"/>
      <c r="DL49" s="640"/>
      <c r="DM49" s="640"/>
      <c r="DN49" s="640"/>
      <c r="DO49" s="640"/>
      <c r="DP49" s="640"/>
      <c r="DQ49" s="640"/>
      <c r="DR49" s="640"/>
      <c r="DS49" s="641"/>
    </row>
    <row r="50" spans="2:133" ht="111" customHeight="1">
      <c r="C50" s="64" t="s">
        <v>1119</v>
      </c>
      <c r="D50" s="14" t="s">
        <v>699</v>
      </c>
      <c r="E50" s="127" t="s">
        <v>707</v>
      </c>
      <c r="F50" s="127" t="s">
        <v>350</v>
      </c>
      <c r="G50" s="127" t="s">
        <v>351</v>
      </c>
      <c r="H50" s="127" t="s">
        <v>352</v>
      </c>
      <c r="I50" s="127" t="s">
        <v>353</v>
      </c>
      <c r="J50" s="127" t="s">
        <v>354</v>
      </c>
      <c r="K50" s="127"/>
      <c r="L50" s="127"/>
      <c r="M50" s="127"/>
      <c r="N50" s="127"/>
      <c r="O50" s="127"/>
      <c r="P50" s="127"/>
      <c r="Q50" s="127"/>
      <c r="R50" s="127"/>
      <c r="BF50" s="184"/>
      <c r="BG50" s="184"/>
      <c r="BS50" s="138">
        <v>433</v>
      </c>
      <c r="BT50" s="139" t="s">
        <v>786</v>
      </c>
      <c r="BZ50" s="132">
        <v>513</v>
      </c>
      <c r="CA50" s="149" t="s">
        <v>1492</v>
      </c>
      <c r="CB50" s="132">
        <v>513</v>
      </c>
      <c r="CL50" s="138">
        <v>431</v>
      </c>
      <c r="CM50" s="139" t="s">
        <v>1434</v>
      </c>
      <c r="CP50" s="14" t="str">
        <f t="shared" si="0"/>
        <v>434 - Остала горива</v>
      </c>
      <c r="DF50" s="642"/>
      <c r="DG50" s="647" t="s">
        <v>1155</v>
      </c>
      <c r="DH50" s="648"/>
      <c r="DI50" s="648"/>
      <c r="DJ50" s="648"/>
      <c r="DK50" s="648"/>
      <c r="DL50" s="648"/>
      <c r="DM50" s="648"/>
      <c r="DN50" s="648"/>
      <c r="DO50" s="648"/>
      <c r="DP50" s="648"/>
      <c r="DQ50" s="648"/>
      <c r="DR50" s="648"/>
      <c r="DS50" s="649"/>
      <c r="DV50" s="182"/>
      <c r="DW50" s="182"/>
      <c r="DX50" s="182"/>
      <c r="DY50" s="182"/>
      <c r="DZ50" s="182"/>
      <c r="EA50" s="182"/>
      <c r="EB50" s="182"/>
      <c r="EC50" s="182"/>
    </row>
    <row r="51" spans="2:133" ht="103.5" customHeight="1">
      <c r="C51" s="64" t="s">
        <v>686</v>
      </c>
      <c r="D51" s="14" t="s">
        <v>700</v>
      </c>
      <c r="E51" s="127" t="s">
        <v>356</v>
      </c>
      <c r="F51" s="127" t="s">
        <v>355</v>
      </c>
      <c r="G51" s="127" t="s">
        <v>256</v>
      </c>
      <c r="H51" s="127" t="s">
        <v>357</v>
      </c>
      <c r="I51" s="127"/>
      <c r="J51" s="127"/>
      <c r="K51" s="127"/>
      <c r="L51" s="127"/>
      <c r="M51" s="127"/>
      <c r="N51" s="127"/>
      <c r="O51" s="127"/>
      <c r="P51" s="127"/>
      <c r="Q51" s="127"/>
      <c r="R51" s="127"/>
      <c r="BF51" s="184"/>
      <c r="BG51" s="184"/>
      <c r="BS51" s="138">
        <v>434</v>
      </c>
      <c r="BT51" s="139" t="s">
        <v>787</v>
      </c>
      <c r="BZ51" s="132">
        <v>514</v>
      </c>
      <c r="CA51" s="149" t="s">
        <v>1493</v>
      </c>
      <c r="CB51" s="132">
        <v>514</v>
      </c>
      <c r="CL51" s="138">
        <v>432</v>
      </c>
      <c r="CM51" s="139" t="s">
        <v>785</v>
      </c>
      <c r="CP51" s="14" t="str">
        <f t="shared" si="0"/>
        <v>435 - Електрична енергија</v>
      </c>
      <c r="DF51" s="642"/>
      <c r="DG51" s="650" t="s">
        <v>1156</v>
      </c>
      <c r="DH51" s="651"/>
      <c r="DI51" s="651"/>
      <c r="DJ51" s="651"/>
      <c r="DK51" s="651"/>
      <c r="DL51" s="651"/>
      <c r="DM51" s="651"/>
      <c r="DN51" s="651"/>
      <c r="DO51" s="651"/>
      <c r="DP51" s="651"/>
      <c r="DQ51" s="651"/>
      <c r="DR51" s="651"/>
      <c r="DS51" s="652"/>
    </row>
    <row r="52" spans="2:133" ht="51" customHeight="1">
      <c r="C52" s="64" t="s">
        <v>885</v>
      </c>
      <c r="D52" s="14" t="s">
        <v>701</v>
      </c>
      <c r="E52" s="127" t="s">
        <v>708</v>
      </c>
      <c r="F52" s="127" t="s">
        <v>358</v>
      </c>
      <c r="G52" s="127" t="s">
        <v>359</v>
      </c>
      <c r="H52" s="127" t="s">
        <v>1586</v>
      </c>
      <c r="I52" s="127" t="s">
        <v>1120</v>
      </c>
      <c r="J52" s="127" t="s">
        <v>1587</v>
      </c>
      <c r="K52" s="127" t="s">
        <v>1588</v>
      </c>
      <c r="L52" s="127" t="s">
        <v>1589</v>
      </c>
      <c r="M52" s="127" t="s">
        <v>1590</v>
      </c>
      <c r="N52" s="127" t="s">
        <v>1591</v>
      </c>
      <c r="O52" s="127" t="s">
        <v>1121</v>
      </c>
      <c r="P52" s="127"/>
      <c r="BF52" s="184"/>
      <c r="BG52" s="184"/>
      <c r="BS52" s="138">
        <v>435</v>
      </c>
      <c r="BT52" s="139" t="s">
        <v>788</v>
      </c>
      <c r="BZ52" s="132">
        <v>515</v>
      </c>
      <c r="CA52" s="148" t="s">
        <v>1319</v>
      </c>
      <c r="CB52" s="132">
        <v>515</v>
      </c>
      <c r="CL52" s="138">
        <v>433</v>
      </c>
      <c r="CM52" s="139" t="s">
        <v>786</v>
      </c>
      <c r="CP52" s="14" t="str">
        <f t="shared" si="0"/>
        <v>436 - Остала енергија</v>
      </c>
      <c r="DF52" s="642"/>
      <c r="DG52" s="653" t="s">
        <v>1157</v>
      </c>
      <c r="DH52" s="654"/>
      <c r="DI52" s="654"/>
      <c r="DJ52" s="654"/>
      <c r="DK52" s="654"/>
      <c r="DL52" s="654"/>
      <c r="DM52" s="654"/>
      <c r="DN52" s="654"/>
      <c r="DO52" s="654"/>
      <c r="DP52" s="654"/>
      <c r="DQ52" s="654"/>
      <c r="DR52" s="654"/>
      <c r="DS52" s="655"/>
    </row>
    <row r="53" spans="2:133" ht="64.5" customHeight="1">
      <c r="C53" s="155" t="s">
        <v>829</v>
      </c>
      <c r="D53" s="14" t="s">
        <v>832</v>
      </c>
      <c r="E53" s="147" t="s">
        <v>1122</v>
      </c>
      <c r="F53" s="147" t="s">
        <v>1592</v>
      </c>
      <c r="G53" s="147" t="s">
        <v>1593</v>
      </c>
      <c r="H53" s="147"/>
      <c r="I53" s="147"/>
      <c r="J53" s="147"/>
      <c r="K53" s="147"/>
      <c r="L53" s="147"/>
      <c r="M53" s="147"/>
      <c r="N53" s="147"/>
      <c r="O53" s="147"/>
      <c r="P53" s="147"/>
      <c r="Q53" s="147"/>
      <c r="R53" s="147"/>
      <c r="BF53" s="184"/>
      <c r="BG53" s="184"/>
      <c r="BS53" s="138">
        <v>436</v>
      </c>
      <c r="BT53" s="139" t="s">
        <v>1435</v>
      </c>
      <c r="BZ53" s="132">
        <v>521</v>
      </c>
      <c r="CA53" s="149" t="s">
        <v>1494</v>
      </c>
      <c r="CB53" s="132">
        <v>521</v>
      </c>
      <c r="CL53" s="138">
        <v>434</v>
      </c>
      <c r="CM53" s="139" t="s">
        <v>787</v>
      </c>
      <c r="CP53" s="14" t="str">
        <f t="shared" si="0"/>
        <v>440 - Рударство, производња и изградња</v>
      </c>
      <c r="DF53" s="642"/>
      <c r="DG53" s="643" t="s">
        <v>0</v>
      </c>
      <c r="DH53" s="643"/>
      <c r="DI53" s="643"/>
      <c r="DJ53" s="643"/>
      <c r="DK53" s="643"/>
      <c r="DL53" s="643"/>
      <c r="DM53" s="643"/>
      <c r="DN53" s="643"/>
      <c r="DO53" s="643"/>
      <c r="DP53" s="643"/>
      <c r="DQ53" s="643"/>
      <c r="DR53" s="643"/>
      <c r="DS53" s="643"/>
    </row>
    <row r="54" spans="2:133" ht="15" customHeight="1">
      <c r="C54" s="174" t="s">
        <v>251</v>
      </c>
      <c r="D54" s="14" t="s">
        <v>833</v>
      </c>
      <c r="E54" s="150" t="s">
        <v>1123</v>
      </c>
      <c r="BF54" s="184"/>
      <c r="BG54" s="184"/>
      <c r="BS54" s="134">
        <v>440</v>
      </c>
      <c r="BT54" s="135" t="s">
        <v>1436</v>
      </c>
      <c r="BZ54" s="132">
        <v>522</v>
      </c>
      <c r="CA54" s="149" t="s">
        <v>1495</v>
      </c>
      <c r="CB54" s="132">
        <v>522</v>
      </c>
      <c r="CL54" s="138">
        <v>435</v>
      </c>
      <c r="CM54" s="139" t="s">
        <v>788</v>
      </c>
      <c r="CP54" s="14" t="str">
        <f t="shared" si="0"/>
        <v>441 - Ископавање минералних ресурса, изузев минералних горива</v>
      </c>
      <c r="DF54" s="58"/>
      <c r="DG54" s="384"/>
      <c r="DH54" s="385"/>
      <c r="DI54" s="385"/>
      <c r="DJ54" s="385"/>
      <c r="DK54" s="385"/>
      <c r="DL54" s="385"/>
      <c r="DM54" s="385"/>
      <c r="DN54" s="385"/>
      <c r="DO54" s="385"/>
      <c r="DP54" s="385"/>
      <c r="DQ54" s="385"/>
      <c r="DR54" s="385"/>
      <c r="DS54" s="385"/>
    </row>
    <row r="55" spans="2:133" ht="15" hidden="1" customHeight="1">
      <c r="BF55" s="184"/>
      <c r="BG55" s="184"/>
      <c r="BS55" s="138">
        <v>441</v>
      </c>
      <c r="BT55" s="139" t="s">
        <v>1437</v>
      </c>
      <c r="BZ55" s="132">
        <v>523</v>
      </c>
      <c r="CA55" s="148" t="s">
        <v>1320</v>
      </c>
      <c r="CB55" s="132">
        <v>523</v>
      </c>
      <c r="CL55" s="138">
        <v>436</v>
      </c>
      <c r="CM55" s="139" t="s">
        <v>1435</v>
      </c>
      <c r="CP55" s="14" t="str">
        <f t="shared" si="0"/>
        <v>442 - Производња</v>
      </c>
      <c r="DF55" s="58"/>
      <c r="DG55" s="382"/>
      <c r="DH55" s="385"/>
      <c r="DI55" s="385"/>
      <c r="DJ55" s="385"/>
      <c r="DK55" s="385"/>
      <c r="DL55" s="385"/>
      <c r="DM55" s="385"/>
      <c r="DN55" s="385"/>
      <c r="DO55" s="385"/>
      <c r="DP55" s="385"/>
      <c r="DQ55" s="385"/>
      <c r="DR55" s="385"/>
      <c r="DS55" s="385"/>
    </row>
    <row r="56" spans="2:133" ht="15" hidden="1" customHeight="1">
      <c r="B56" s="146" t="s">
        <v>718</v>
      </c>
      <c r="BF56" s="184"/>
      <c r="BG56" s="184"/>
      <c r="BS56" s="138">
        <v>442</v>
      </c>
      <c r="BT56" s="139" t="s">
        <v>789</v>
      </c>
      <c r="BZ56" s="132">
        <v>531</v>
      </c>
      <c r="CA56" s="137" t="s">
        <v>1321</v>
      </c>
      <c r="CB56" s="132">
        <v>531</v>
      </c>
      <c r="CL56" s="134">
        <v>440</v>
      </c>
      <c r="CM56" s="135" t="s">
        <v>1436</v>
      </c>
      <c r="CP56" s="14" t="str">
        <f t="shared" si="0"/>
        <v>443 - Изградња</v>
      </c>
      <c r="DG56" s="382"/>
      <c r="DH56" s="382"/>
      <c r="DI56" s="382"/>
      <c r="DJ56" s="382"/>
      <c r="DK56" s="382"/>
      <c r="DL56" s="382"/>
      <c r="DM56" s="382"/>
      <c r="DN56" s="382"/>
      <c r="DO56" s="382"/>
      <c r="DP56" s="382"/>
      <c r="DQ56" s="382"/>
      <c r="DR56" s="382"/>
      <c r="DS56" s="385"/>
    </row>
    <row r="57" spans="2:133" ht="15" customHeight="1">
      <c r="B57" s="155" t="s">
        <v>1538</v>
      </c>
      <c r="C57" s="64" t="s">
        <v>1507</v>
      </c>
      <c r="D57" s="155"/>
      <c r="E57" s="155"/>
      <c r="BF57" s="184"/>
      <c r="BG57" s="184"/>
      <c r="BS57" s="138">
        <v>443</v>
      </c>
      <c r="BT57" s="139" t="s">
        <v>790</v>
      </c>
      <c r="BZ57" s="132">
        <v>541</v>
      </c>
      <c r="CA57" s="149" t="s">
        <v>1496</v>
      </c>
      <c r="CB57" s="132">
        <v>541</v>
      </c>
      <c r="CL57" s="138">
        <v>441</v>
      </c>
      <c r="CM57" s="139" t="s">
        <v>1437</v>
      </c>
      <c r="CP57" s="14" t="str">
        <f t="shared" si="0"/>
        <v>450 - Саобраћај</v>
      </c>
      <c r="DF57" s="623" t="s">
        <v>4</v>
      </c>
      <c r="DG57" s="562" t="s">
        <v>3</v>
      </c>
      <c r="DH57" s="562"/>
      <c r="DI57" s="562"/>
      <c r="DJ57" s="562"/>
      <c r="DK57" s="562"/>
      <c r="DL57" s="562"/>
      <c r="DM57" s="562"/>
      <c r="DN57" s="562"/>
      <c r="DO57" s="562"/>
      <c r="DP57" s="562"/>
      <c r="DQ57" s="562"/>
      <c r="DR57" s="562"/>
      <c r="DS57" s="562"/>
    </row>
    <row r="58" spans="2:133" ht="114.75" customHeight="1">
      <c r="B58" s="155" t="s">
        <v>1539</v>
      </c>
      <c r="C58" s="64" t="s">
        <v>1516</v>
      </c>
      <c r="D58" s="155"/>
      <c r="E58" s="155"/>
      <c r="BF58" s="184"/>
      <c r="BG58" s="184"/>
      <c r="BS58" s="134">
        <v>450</v>
      </c>
      <c r="BT58" s="135" t="s">
        <v>791</v>
      </c>
      <c r="BZ58" s="132">
        <v>542</v>
      </c>
      <c r="CA58" s="149" t="s">
        <v>1497</v>
      </c>
      <c r="CB58" s="132">
        <v>542</v>
      </c>
      <c r="CL58" s="138">
        <v>442</v>
      </c>
      <c r="CM58" s="139" t="s">
        <v>789</v>
      </c>
      <c r="CP58" s="14" t="str">
        <f t="shared" si="0"/>
        <v>451 - Друмски саобраћај</v>
      </c>
      <c r="DF58" s="624"/>
      <c r="DG58" s="644" t="s">
        <v>1154</v>
      </c>
      <c r="DH58" s="645"/>
      <c r="DI58" s="645"/>
      <c r="DJ58" s="645"/>
      <c r="DK58" s="645"/>
      <c r="DL58" s="645"/>
      <c r="DM58" s="645"/>
      <c r="DN58" s="645"/>
      <c r="DO58" s="645"/>
      <c r="DP58" s="645"/>
      <c r="DQ58" s="645"/>
      <c r="DR58" s="645"/>
      <c r="DS58" s="646"/>
      <c r="DU58" s="635" t="s">
        <v>298</v>
      </c>
      <c r="DV58" s="635"/>
      <c r="DW58" s="635"/>
      <c r="DX58" s="635"/>
      <c r="DY58" s="635"/>
      <c r="DZ58" s="635"/>
      <c r="EA58" s="635"/>
      <c r="EB58" s="635"/>
      <c r="EC58" s="635"/>
    </row>
    <row r="59" spans="2:133" ht="15" customHeight="1">
      <c r="B59" s="155" t="s">
        <v>1536</v>
      </c>
      <c r="C59" s="64" t="s">
        <v>1504</v>
      </c>
      <c r="D59" s="64" t="s">
        <v>1515</v>
      </c>
      <c r="E59" s="155"/>
      <c r="BF59" s="184"/>
      <c r="BG59" s="184"/>
      <c r="BS59" s="138">
        <v>451</v>
      </c>
      <c r="BT59" s="139" t="s">
        <v>1438</v>
      </c>
      <c r="BZ59" s="132">
        <v>543</v>
      </c>
      <c r="CA59" s="148" t="s">
        <v>1322</v>
      </c>
      <c r="CB59" s="132">
        <v>543</v>
      </c>
      <c r="CL59" s="138">
        <v>443</v>
      </c>
      <c r="CM59" s="139" t="s">
        <v>790</v>
      </c>
      <c r="CP59" s="14" t="str">
        <f t="shared" si="0"/>
        <v>452 - Водени саобраћај</v>
      </c>
      <c r="DF59" s="386"/>
      <c r="DG59" s="61"/>
      <c r="DH59" s="61"/>
      <c r="DI59" s="61"/>
      <c r="DJ59" s="61"/>
      <c r="DK59" s="61"/>
      <c r="DL59" s="61"/>
      <c r="DM59" s="61"/>
      <c r="DN59" s="61"/>
      <c r="DO59" s="61"/>
      <c r="DP59" s="61"/>
      <c r="DQ59" s="61"/>
      <c r="DR59" s="61"/>
      <c r="DS59" s="381"/>
      <c r="DV59" s="397"/>
      <c r="DW59" s="397"/>
      <c r="DX59" s="397"/>
      <c r="DY59" s="397"/>
      <c r="DZ59" s="397"/>
      <c r="EA59" s="397"/>
      <c r="EB59" s="397"/>
      <c r="EC59" s="397"/>
    </row>
    <row r="60" spans="2:133" ht="15" customHeight="1">
      <c r="B60" s="155" t="s">
        <v>1540</v>
      </c>
      <c r="C60" s="64" t="s">
        <v>1508</v>
      </c>
      <c r="D60" s="155"/>
      <c r="E60" s="155"/>
      <c r="BF60" s="184"/>
      <c r="BG60" s="184"/>
      <c r="BS60" s="138">
        <v>452</v>
      </c>
      <c r="BT60" s="139" t="s">
        <v>1439</v>
      </c>
      <c r="BZ60" s="132">
        <v>551</v>
      </c>
      <c r="CA60" s="148" t="s">
        <v>1323</v>
      </c>
      <c r="CB60" s="132">
        <v>551</v>
      </c>
      <c r="CL60" s="134">
        <v>450</v>
      </c>
      <c r="CM60" s="135" t="s">
        <v>791</v>
      </c>
      <c r="CP60" s="14" t="str">
        <f t="shared" si="0"/>
        <v>453 - Железнички саобраћај</v>
      </c>
      <c r="DF60" s="623" t="s">
        <v>85</v>
      </c>
      <c r="DG60" s="562" t="s">
        <v>1546</v>
      </c>
      <c r="DH60" s="562"/>
      <c r="DI60" s="562"/>
      <c r="DJ60" s="562"/>
      <c r="DK60" s="562"/>
      <c r="DL60" s="562"/>
      <c r="DM60" s="562"/>
      <c r="DN60" s="562"/>
      <c r="DO60" s="562"/>
      <c r="DP60" s="562"/>
      <c r="DQ60" s="562"/>
      <c r="DR60" s="562"/>
      <c r="DS60" s="562"/>
      <c r="DU60" s="397"/>
      <c r="DV60" s="397"/>
      <c r="DW60" s="397"/>
      <c r="DX60" s="397"/>
      <c r="DY60" s="397"/>
      <c r="DZ60" s="397"/>
      <c r="EA60" s="397"/>
      <c r="EB60" s="397"/>
      <c r="EC60" s="397"/>
    </row>
    <row r="61" spans="2:133" ht="36.75" customHeight="1">
      <c r="B61" s="155" t="s">
        <v>1542</v>
      </c>
      <c r="C61" s="64" t="s">
        <v>793</v>
      </c>
      <c r="D61" s="155"/>
      <c r="E61" s="155"/>
      <c r="BF61" s="184"/>
      <c r="BG61" s="184"/>
      <c r="BS61" s="138">
        <v>453</v>
      </c>
      <c r="BT61" s="139" t="s">
        <v>1440</v>
      </c>
      <c r="BZ61" s="132">
        <v>611</v>
      </c>
      <c r="CA61" s="151" t="s">
        <v>1324</v>
      </c>
      <c r="CB61" s="132">
        <v>611</v>
      </c>
      <c r="CL61" s="138">
        <v>451</v>
      </c>
      <c r="CM61" s="139" t="s">
        <v>1438</v>
      </c>
      <c r="CP61" s="14" t="str">
        <f t="shared" si="0"/>
        <v>454 - Ваздушни саобраћај</v>
      </c>
      <c r="DF61" s="624"/>
      <c r="DG61" s="570" t="s">
        <v>479</v>
      </c>
      <c r="DH61" s="571"/>
      <c r="DI61" s="571"/>
      <c r="DJ61" s="571"/>
      <c r="DK61" s="571"/>
      <c r="DL61" s="571"/>
      <c r="DM61" s="571"/>
      <c r="DN61" s="571"/>
      <c r="DO61" s="571"/>
      <c r="DP61" s="571"/>
      <c r="DQ61" s="571"/>
      <c r="DR61" s="571"/>
      <c r="DS61" s="572"/>
      <c r="DU61" s="397"/>
      <c r="DV61" s="397"/>
      <c r="DW61" s="397"/>
      <c r="DX61" s="397"/>
      <c r="DY61" s="397"/>
      <c r="DZ61" s="397"/>
      <c r="EA61" s="397"/>
      <c r="EB61" s="397"/>
      <c r="EC61" s="397"/>
    </row>
    <row r="62" spans="2:133" ht="15" customHeight="1">
      <c r="B62" s="155" t="s">
        <v>1535</v>
      </c>
      <c r="C62" s="64" t="s">
        <v>1503</v>
      </c>
      <c r="D62" s="155"/>
      <c r="E62" s="155"/>
      <c r="BF62" s="184"/>
      <c r="BG62" s="184"/>
      <c r="BS62" s="138">
        <v>454</v>
      </c>
      <c r="BT62" s="139" t="s">
        <v>1441</v>
      </c>
      <c r="BZ62" s="132">
        <v>620</v>
      </c>
      <c r="CA62" s="152" t="s">
        <v>1325</v>
      </c>
      <c r="CB62" s="132">
        <v>620</v>
      </c>
      <c r="CL62" s="138">
        <v>452</v>
      </c>
      <c r="CM62" s="139" t="s">
        <v>1439</v>
      </c>
      <c r="CP62" s="14" t="str">
        <f t="shared" si="0"/>
        <v>455 - Цевоводи и други облици саобраћаја</v>
      </c>
      <c r="DS62" s="383"/>
      <c r="DU62" s="397"/>
      <c r="DV62" s="397"/>
      <c r="DW62" s="397"/>
      <c r="DX62" s="397"/>
      <c r="DY62" s="397"/>
      <c r="DZ62" s="397"/>
      <c r="EA62" s="397"/>
      <c r="EB62" s="397"/>
      <c r="EC62" s="397"/>
    </row>
    <row r="63" spans="2:133" ht="15" customHeight="1">
      <c r="B63" s="155" t="s">
        <v>1544</v>
      </c>
      <c r="C63" s="64" t="s">
        <v>1513</v>
      </c>
      <c r="D63" s="155"/>
      <c r="E63" s="155"/>
      <c r="BF63" s="184"/>
      <c r="BG63" s="184"/>
      <c r="BS63" s="138">
        <v>455</v>
      </c>
      <c r="BT63" s="139" t="s">
        <v>1442</v>
      </c>
      <c r="CL63" s="138">
        <v>453</v>
      </c>
      <c r="CM63" s="139" t="s">
        <v>1440</v>
      </c>
      <c r="CP63" s="14" t="str">
        <f t="shared" si="0"/>
        <v>460 - Комуникације</v>
      </c>
      <c r="DU63" s="397"/>
      <c r="DV63" s="397"/>
      <c r="DW63" s="397"/>
      <c r="DX63" s="397"/>
      <c r="DY63" s="397"/>
      <c r="DZ63" s="397"/>
      <c r="EA63" s="397"/>
      <c r="EB63" s="397"/>
      <c r="EC63" s="397"/>
    </row>
    <row r="64" spans="2:133" ht="15" customHeight="1">
      <c r="B64" s="155" t="s">
        <v>1545</v>
      </c>
      <c r="C64" s="64" t="s">
        <v>1514</v>
      </c>
      <c r="D64" s="155"/>
      <c r="E64" s="155"/>
      <c r="BF64" s="184"/>
      <c r="BG64" s="184"/>
      <c r="BS64" s="134">
        <v>460</v>
      </c>
      <c r="BT64" s="135" t="s">
        <v>1214</v>
      </c>
      <c r="CL64" s="138">
        <v>454</v>
      </c>
      <c r="CM64" s="139" t="s">
        <v>1441</v>
      </c>
      <c r="CP64" s="14" t="str">
        <f t="shared" si="0"/>
        <v>470 - Остале делатности</v>
      </c>
    </row>
    <row r="65" spans="2:94" ht="15" customHeight="1">
      <c r="B65" s="155" t="s">
        <v>1537</v>
      </c>
      <c r="C65" s="64" t="s">
        <v>1505</v>
      </c>
      <c r="D65" s="64" t="s">
        <v>1506</v>
      </c>
      <c r="E65" s="155"/>
      <c r="BF65" s="184"/>
      <c r="BG65" s="184"/>
      <c r="BS65" s="134">
        <v>470</v>
      </c>
      <c r="BT65" s="135" t="s">
        <v>1215</v>
      </c>
      <c r="CL65" s="138">
        <v>455</v>
      </c>
      <c r="CM65" s="139" t="s">
        <v>1442</v>
      </c>
      <c r="CP65" s="14" t="str">
        <f t="shared" si="0"/>
        <v>471 - Трговина, смештај и складиштење</v>
      </c>
    </row>
    <row r="66" spans="2:94" ht="15" customHeight="1">
      <c r="B66" s="155" t="s">
        <v>1543</v>
      </c>
      <c r="C66" s="64" t="s">
        <v>1512</v>
      </c>
      <c r="D66" s="155"/>
      <c r="E66" s="155"/>
      <c r="BF66" s="184"/>
      <c r="BG66" s="184"/>
      <c r="BS66" s="138">
        <v>471</v>
      </c>
      <c r="BT66" s="139" t="s">
        <v>1443</v>
      </c>
      <c r="CL66" s="134">
        <v>460</v>
      </c>
      <c r="CM66" s="135" t="s">
        <v>1214</v>
      </c>
      <c r="CP66" s="14" t="str">
        <f t="shared" ref="CP66:CP129" si="2">BS67&amp;" - "&amp;BT67</f>
        <v>472 - Хотели и ресторани</v>
      </c>
    </row>
    <row r="67" spans="2:94" ht="15" customHeight="1">
      <c r="B67" s="155" t="s">
        <v>1541</v>
      </c>
      <c r="C67" s="64" t="s">
        <v>1509</v>
      </c>
      <c r="D67" s="64" t="s">
        <v>1510</v>
      </c>
      <c r="E67" s="64" t="s">
        <v>1511</v>
      </c>
      <c r="BF67" s="184"/>
      <c r="BG67" s="184"/>
      <c r="BS67" s="138">
        <v>472</v>
      </c>
      <c r="BT67" s="139" t="s">
        <v>1216</v>
      </c>
      <c r="CL67" s="134">
        <v>470</v>
      </c>
      <c r="CM67" s="135" t="s">
        <v>1215</v>
      </c>
      <c r="CP67" s="14" t="str">
        <f t="shared" si="2"/>
        <v>473 - Туризам</v>
      </c>
    </row>
    <row r="68" spans="2:94" ht="15" customHeight="1">
      <c r="BF68" s="184"/>
      <c r="BG68" s="184"/>
      <c r="BS68" s="138">
        <v>473</v>
      </c>
      <c r="BT68" s="139" t="s">
        <v>1217</v>
      </c>
      <c r="CL68" s="138">
        <v>471</v>
      </c>
      <c r="CM68" s="139" t="s">
        <v>1443</v>
      </c>
      <c r="CP68" s="14" t="str">
        <f t="shared" si="2"/>
        <v>474 - Вишенаменски развојни пројекти</v>
      </c>
    </row>
    <row r="69" spans="2:94" ht="15" customHeight="1">
      <c r="BF69" s="184"/>
      <c r="BG69" s="184"/>
      <c r="BS69" s="138">
        <v>474</v>
      </c>
      <c r="BT69" s="139" t="s">
        <v>1218</v>
      </c>
      <c r="CL69" s="138">
        <v>472</v>
      </c>
      <c r="CM69" s="139" t="s">
        <v>1216</v>
      </c>
      <c r="CP69" s="14" t="str">
        <f t="shared" si="2"/>
        <v>480 - Економски послови -  истраживање и развој</v>
      </c>
    </row>
    <row r="70" spans="2:94" ht="15" customHeight="1">
      <c r="BF70" s="184"/>
      <c r="BG70" s="184"/>
      <c r="BS70" s="134">
        <v>480</v>
      </c>
      <c r="BT70" s="135" t="s">
        <v>1444</v>
      </c>
      <c r="CL70" s="138">
        <v>473</v>
      </c>
      <c r="CM70" s="139" t="s">
        <v>1217</v>
      </c>
      <c r="CP70" s="14" t="str">
        <f t="shared" si="2"/>
        <v>481 - Истраживање и развој - Општи економски и комерцијални послови и послови по питању рада</v>
      </c>
    </row>
    <row r="71" spans="2:94" ht="15" customHeight="1">
      <c r="BF71" s="184"/>
      <c r="BG71" s="184"/>
      <c r="BS71" s="138">
        <v>481</v>
      </c>
      <c r="BT71" s="139" t="s">
        <v>1266</v>
      </c>
      <c r="CL71" s="138">
        <v>474</v>
      </c>
      <c r="CM71" s="139" t="s">
        <v>1218</v>
      </c>
      <c r="CP71" s="14" t="str">
        <f t="shared" si="2"/>
        <v>482 - Истраживање и развој - Пољопривреда, шумарство, лов и риболов</v>
      </c>
    </row>
    <row r="72" spans="2:94" ht="15" customHeight="1">
      <c r="BF72" s="184"/>
      <c r="BG72" s="184"/>
      <c r="BS72" s="138">
        <v>482</v>
      </c>
      <c r="BT72" s="139" t="s">
        <v>1445</v>
      </c>
      <c r="CL72" s="134">
        <v>480</v>
      </c>
      <c r="CM72" s="135" t="s">
        <v>1444</v>
      </c>
      <c r="CP72" s="14" t="str">
        <f t="shared" si="2"/>
        <v>483 - Истраживање и развој - Гориво и енергија</v>
      </c>
    </row>
    <row r="73" spans="2:94" ht="15" customHeight="1">
      <c r="BF73" s="184"/>
      <c r="BG73" s="184"/>
      <c r="BS73" s="138">
        <v>483</v>
      </c>
      <c r="BT73" s="139" t="s">
        <v>1446</v>
      </c>
      <c r="CL73" s="138">
        <v>481</v>
      </c>
      <c r="CM73" s="139" t="s">
        <v>1266</v>
      </c>
      <c r="CP73" s="14" t="str">
        <f t="shared" si="2"/>
        <v>484 - Истраживање и развој - Рударство, производња и изградња</v>
      </c>
    </row>
    <row r="74" spans="2:94" ht="15" customHeight="1">
      <c r="BF74" s="184"/>
      <c r="BG74" s="184"/>
      <c r="BS74" s="138">
        <v>484</v>
      </c>
      <c r="BT74" s="139" t="s">
        <v>1447</v>
      </c>
      <c r="CL74" s="138">
        <v>482</v>
      </c>
      <c r="CM74" s="139" t="s">
        <v>1445</v>
      </c>
      <c r="CP74" s="14" t="str">
        <f t="shared" si="2"/>
        <v>485 - Истраживање и развој - Саобраћај</v>
      </c>
    </row>
    <row r="75" spans="2:94" ht="15" customHeight="1">
      <c r="B75" s="171"/>
      <c r="C75" s="171"/>
      <c r="E75" s="171"/>
      <c r="F75" s="171"/>
      <c r="BF75" s="184"/>
      <c r="BG75" s="184"/>
      <c r="BS75" s="138">
        <v>485</v>
      </c>
      <c r="BT75" s="139" t="s">
        <v>1448</v>
      </c>
      <c r="CL75" s="138">
        <v>483</v>
      </c>
      <c r="CM75" s="139" t="s">
        <v>1446</v>
      </c>
      <c r="CP75" s="14" t="str">
        <f t="shared" si="2"/>
        <v>486 - Истраживање и развој - Комуникације</v>
      </c>
    </row>
    <row r="76" spans="2:94" ht="15" customHeight="1">
      <c r="B76" s="161" t="s">
        <v>733</v>
      </c>
      <c r="C76" s="185" t="s">
        <v>955</v>
      </c>
      <c r="E76" s="186" t="s">
        <v>1594</v>
      </c>
      <c r="F76" s="186" t="s">
        <v>499</v>
      </c>
      <c r="G76" s="187"/>
      <c r="H76" s="188"/>
      <c r="I76" s="188"/>
      <c r="J76" s="188"/>
      <c r="BF76" s="184"/>
      <c r="BG76" s="184"/>
      <c r="BS76" s="138">
        <v>486</v>
      </c>
      <c r="BT76" s="139" t="s">
        <v>1449</v>
      </c>
      <c r="CL76" s="138">
        <v>484</v>
      </c>
      <c r="CM76" s="139" t="s">
        <v>1447</v>
      </c>
      <c r="CP76" s="14" t="str">
        <f t="shared" si="2"/>
        <v>487 - Истраживање и развој - Остале делатности</v>
      </c>
    </row>
    <row r="77" spans="2:94" ht="15" customHeight="1">
      <c r="B77" s="161" t="s">
        <v>827</v>
      </c>
      <c r="C77" s="185" t="s">
        <v>956</v>
      </c>
      <c r="E77" s="186" t="s">
        <v>10</v>
      </c>
      <c r="F77" s="186" t="s">
        <v>11</v>
      </c>
      <c r="G77" s="186" t="s">
        <v>12</v>
      </c>
      <c r="H77" s="186" t="s">
        <v>13</v>
      </c>
      <c r="I77" s="186" t="s">
        <v>14</v>
      </c>
      <c r="J77" s="188"/>
      <c r="BF77" s="184"/>
      <c r="BG77" s="184"/>
      <c r="BS77" s="138">
        <v>487</v>
      </c>
      <c r="BT77" s="139" t="s">
        <v>1450</v>
      </c>
      <c r="CL77" s="138">
        <v>485</v>
      </c>
      <c r="CM77" s="139" t="s">
        <v>1448</v>
      </c>
      <c r="CP77" s="14" t="str">
        <f t="shared" si="2"/>
        <v>490 - Економски послови некласификовани на другом месту</v>
      </c>
    </row>
    <row r="78" spans="2:94" ht="15" customHeight="1">
      <c r="B78" s="161" t="s">
        <v>734</v>
      </c>
      <c r="C78" s="185" t="s">
        <v>957</v>
      </c>
      <c r="E78" s="186" t="s">
        <v>15</v>
      </c>
      <c r="F78" s="186" t="s">
        <v>1487</v>
      </c>
      <c r="G78" s="186"/>
      <c r="H78" s="188"/>
      <c r="I78" s="188"/>
      <c r="J78" s="188"/>
      <c r="BF78" s="184"/>
      <c r="BG78" s="184"/>
      <c r="BS78" s="134">
        <v>490</v>
      </c>
      <c r="BT78" s="135" t="s">
        <v>1219</v>
      </c>
      <c r="CL78" s="138">
        <v>486</v>
      </c>
      <c r="CM78" s="139" t="s">
        <v>1449</v>
      </c>
      <c r="CP78" s="14" t="str">
        <f t="shared" si="2"/>
        <v>500 - ЗАШТИТА ЖИВОТНЕ СРЕДИНЕ</v>
      </c>
    </row>
    <row r="79" spans="2:94" ht="15" customHeight="1">
      <c r="B79" s="161" t="s">
        <v>735</v>
      </c>
      <c r="C79" s="185" t="s">
        <v>958</v>
      </c>
      <c r="E79" s="186" t="s">
        <v>16</v>
      </c>
      <c r="F79" s="186" t="s">
        <v>1105</v>
      </c>
      <c r="G79" s="187"/>
      <c r="H79" s="188"/>
      <c r="I79" s="188"/>
      <c r="J79" s="188"/>
      <c r="BF79" s="184"/>
      <c r="BG79" s="184"/>
      <c r="BS79" s="129">
        <v>500</v>
      </c>
      <c r="BT79" s="130" t="s">
        <v>1220</v>
      </c>
      <c r="CL79" s="138">
        <v>487</v>
      </c>
      <c r="CM79" s="139" t="s">
        <v>1450</v>
      </c>
      <c r="CP79" s="14" t="str">
        <f t="shared" si="2"/>
        <v>510 - Управљање отпадом</v>
      </c>
    </row>
    <row r="80" spans="2:94" ht="15" customHeight="1">
      <c r="B80" s="161" t="s">
        <v>722</v>
      </c>
      <c r="C80" s="185" t="s">
        <v>959</v>
      </c>
      <c r="E80" s="186" t="s">
        <v>17</v>
      </c>
      <c r="F80" s="186" t="s">
        <v>1488</v>
      </c>
      <c r="G80" s="187"/>
      <c r="H80" s="188"/>
      <c r="I80" s="188"/>
      <c r="J80" s="188"/>
      <c r="BF80" s="184"/>
      <c r="BG80" s="184"/>
      <c r="BS80" s="134">
        <v>510</v>
      </c>
      <c r="BT80" s="135" t="s">
        <v>1221</v>
      </c>
      <c r="CL80" s="134">
        <v>490</v>
      </c>
      <c r="CM80" s="135" t="s">
        <v>1219</v>
      </c>
      <c r="CP80" s="14" t="str">
        <f t="shared" si="2"/>
        <v>520 - Управљање отпадним водама</v>
      </c>
    </row>
    <row r="81" spans="2:94" ht="15" customHeight="1">
      <c r="B81" s="161" t="s">
        <v>731</v>
      </c>
      <c r="C81" s="185" t="s">
        <v>960</v>
      </c>
      <c r="E81" s="186" t="s">
        <v>18</v>
      </c>
      <c r="F81" s="186" t="s">
        <v>19</v>
      </c>
      <c r="G81" s="187" t="s">
        <v>20</v>
      </c>
      <c r="H81" s="188" t="s">
        <v>21</v>
      </c>
      <c r="I81" s="188"/>
      <c r="J81" s="188"/>
      <c r="BF81" s="184"/>
      <c r="BG81" s="184"/>
      <c r="BS81" s="134">
        <v>520</v>
      </c>
      <c r="BT81" s="135" t="s">
        <v>1222</v>
      </c>
      <c r="CL81" s="129">
        <v>500</v>
      </c>
      <c r="CM81" s="130" t="s">
        <v>1220</v>
      </c>
      <c r="CP81" s="14" t="str">
        <f t="shared" si="2"/>
        <v>530 - Смањење загађености</v>
      </c>
    </row>
    <row r="82" spans="2:94" ht="15" customHeight="1">
      <c r="B82" s="161" t="s">
        <v>723</v>
      </c>
      <c r="C82" s="185" t="s">
        <v>961</v>
      </c>
      <c r="E82" s="186" t="s">
        <v>1106</v>
      </c>
      <c r="F82" s="186" t="s">
        <v>953</v>
      </c>
      <c r="G82" s="187" t="s">
        <v>22</v>
      </c>
      <c r="H82" s="188"/>
      <c r="I82" s="188"/>
      <c r="J82" s="188"/>
      <c r="BF82" s="184"/>
      <c r="BG82" s="184"/>
      <c r="BS82" s="134">
        <v>530</v>
      </c>
      <c r="BT82" s="135" t="s">
        <v>1223</v>
      </c>
      <c r="CL82" s="134">
        <v>510</v>
      </c>
      <c r="CM82" s="135" t="s">
        <v>1221</v>
      </c>
      <c r="CP82" s="14" t="str">
        <f t="shared" si="2"/>
        <v>540 - Заштита биљног и животињског света  и крајолика</v>
      </c>
    </row>
    <row r="83" spans="2:94" ht="15" customHeight="1">
      <c r="B83" s="161" t="s">
        <v>724</v>
      </c>
      <c r="C83" s="185" t="s">
        <v>962</v>
      </c>
      <c r="E83" s="186" t="s">
        <v>1107</v>
      </c>
      <c r="F83" s="186" t="s">
        <v>35</v>
      </c>
      <c r="G83" s="187"/>
      <c r="H83" s="188"/>
      <c r="I83" s="188"/>
      <c r="J83" s="188"/>
      <c r="BF83" s="184"/>
      <c r="BG83" s="184"/>
      <c r="BS83" s="134">
        <v>540</v>
      </c>
      <c r="BT83" s="135" t="s">
        <v>1451</v>
      </c>
      <c r="CL83" s="134">
        <v>520</v>
      </c>
      <c r="CM83" s="135" t="s">
        <v>1222</v>
      </c>
      <c r="CP83" s="14" t="str">
        <f t="shared" si="2"/>
        <v>550 - Заштита животне средине -  истраживање и развој</v>
      </c>
    </row>
    <row r="84" spans="2:94" ht="15" customHeight="1">
      <c r="B84" s="161" t="s">
        <v>725</v>
      </c>
      <c r="C84" s="185" t="s">
        <v>963</v>
      </c>
      <c r="E84" s="186" t="s">
        <v>1108</v>
      </c>
      <c r="F84" s="186" t="s">
        <v>1109</v>
      </c>
      <c r="G84" s="189" t="s">
        <v>1110</v>
      </c>
      <c r="H84" s="188"/>
      <c r="I84" s="188"/>
      <c r="J84" s="188"/>
      <c r="BF84" s="184"/>
      <c r="BG84" s="184"/>
      <c r="BS84" s="134">
        <v>550</v>
      </c>
      <c r="BT84" s="135" t="s">
        <v>1452</v>
      </c>
      <c r="CL84" s="134">
        <v>530</v>
      </c>
      <c r="CM84" s="135" t="s">
        <v>1223</v>
      </c>
      <c r="CP84" s="14" t="str">
        <f t="shared" si="2"/>
        <v>560 - Заштита животне средине некласификована на другом месту</v>
      </c>
    </row>
    <row r="85" spans="2:94" ht="15" customHeight="1">
      <c r="B85" s="161" t="s">
        <v>726</v>
      </c>
      <c r="C85" s="185" t="s">
        <v>964</v>
      </c>
      <c r="E85" s="186" t="s">
        <v>34</v>
      </c>
      <c r="F85" s="186" t="s">
        <v>1111</v>
      </c>
      <c r="G85" s="187"/>
      <c r="H85" s="188"/>
      <c r="I85" s="188"/>
      <c r="J85" s="188"/>
      <c r="BF85" s="184"/>
      <c r="BG85" s="184"/>
      <c r="BS85" s="134">
        <v>560</v>
      </c>
      <c r="BT85" s="135" t="s">
        <v>1224</v>
      </c>
      <c r="CL85" s="134">
        <v>540</v>
      </c>
      <c r="CM85" s="135" t="s">
        <v>1451</v>
      </c>
      <c r="CP85" s="14" t="str">
        <f t="shared" si="2"/>
        <v>600 - ПОСЛОВИ СТАНОВАЊА И  ЗАЈЕДНИЦЕ</v>
      </c>
    </row>
    <row r="86" spans="2:94" ht="15" customHeight="1">
      <c r="B86" s="161" t="s">
        <v>727</v>
      </c>
      <c r="C86" s="185" t="s">
        <v>965</v>
      </c>
      <c r="E86" s="186" t="s">
        <v>23</v>
      </c>
      <c r="F86" s="190" t="s">
        <v>24</v>
      </c>
      <c r="G86" s="186" t="s">
        <v>25</v>
      </c>
      <c r="H86" s="191" t="s">
        <v>1383</v>
      </c>
      <c r="I86" s="188"/>
      <c r="J86" s="188"/>
      <c r="BF86" s="184"/>
      <c r="BG86" s="184"/>
      <c r="BS86" s="129">
        <v>600</v>
      </c>
      <c r="BT86" s="130" t="s">
        <v>1453</v>
      </c>
      <c r="CL86" s="134">
        <v>550</v>
      </c>
      <c r="CM86" s="135" t="s">
        <v>1452</v>
      </c>
      <c r="CP86" s="14" t="str">
        <f t="shared" si="2"/>
        <v>610 - Стамбени развој</v>
      </c>
    </row>
    <row r="87" spans="2:94" ht="15" customHeight="1">
      <c r="B87" s="161" t="s">
        <v>728</v>
      </c>
      <c r="C87" s="185" t="s">
        <v>966</v>
      </c>
      <c r="E87" s="186" t="s">
        <v>26</v>
      </c>
      <c r="F87" s="186"/>
      <c r="G87" s="186"/>
      <c r="H87" s="188"/>
      <c r="I87" s="188"/>
      <c r="J87" s="188"/>
      <c r="BF87" s="184"/>
      <c r="BG87" s="184"/>
      <c r="BS87" s="134">
        <v>610</v>
      </c>
      <c r="BT87" s="135" t="s">
        <v>1225</v>
      </c>
      <c r="CL87" s="134">
        <v>560</v>
      </c>
      <c r="CM87" s="135" t="s">
        <v>1224</v>
      </c>
      <c r="CP87" s="14" t="str">
        <f t="shared" si="2"/>
        <v>620 - Развој заједнице</v>
      </c>
    </row>
    <row r="88" spans="2:94" ht="15" customHeight="1">
      <c r="B88" s="161" t="s">
        <v>729</v>
      </c>
      <c r="C88" s="185" t="s">
        <v>967</v>
      </c>
      <c r="E88" s="189" t="s">
        <v>27</v>
      </c>
      <c r="F88" s="186" t="s">
        <v>28</v>
      </c>
      <c r="G88" s="187"/>
      <c r="H88" s="188"/>
      <c r="I88" s="188"/>
      <c r="J88" s="188"/>
      <c r="BF88" s="184"/>
      <c r="BG88" s="184"/>
      <c r="BS88" s="134">
        <v>620</v>
      </c>
      <c r="BT88" s="135" t="s">
        <v>1226</v>
      </c>
      <c r="CL88" s="129">
        <v>600</v>
      </c>
      <c r="CM88" s="130" t="s">
        <v>1453</v>
      </c>
      <c r="CP88" s="14" t="str">
        <f t="shared" si="2"/>
        <v>630 - Водоснабдевање</v>
      </c>
    </row>
    <row r="89" spans="2:94" ht="15" customHeight="1">
      <c r="B89" s="161" t="s">
        <v>730</v>
      </c>
      <c r="C89" s="185" t="s">
        <v>968</v>
      </c>
      <c r="E89" s="186" t="s">
        <v>29</v>
      </c>
      <c r="F89" s="186" t="s">
        <v>1112</v>
      </c>
      <c r="G89" s="186"/>
      <c r="H89" s="188"/>
      <c r="I89" s="188"/>
      <c r="J89" s="188"/>
      <c r="BF89" s="184"/>
      <c r="BG89" s="184"/>
      <c r="BS89" s="134">
        <v>630</v>
      </c>
      <c r="BT89" s="135" t="s">
        <v>753</v>
      </c>
      <c r="CL89" s="134">
        <v>610</v>
      </c>
      <c r="CM89" s="135" t="s">
        <v>1225</v>
      </c>
      <c r="CP89" s="14" t="str">
        <f t="shared" si="2"/>
        <v>640 - Улична расвета</v>
      </c>
    </row>
    <row r="90" spans="2:94" ht="15" customHeight="1">
      <c r="B90" s="161" t="s">
        <v>732</v>
      </c>
      <c r="C90" s="185" t="s">
        <v>969</v>
      </c>
      <c r="E90" s="186" t="s">
        <v>954</v>
      </c>
      <c r="F90" s="186"/>
      <c r="G90" s="187"/>
      <c r="H90" s="188"/>
      <c r="I90" s="188"/>
      <c r="J90" s="188"/>
      <c r="BF90" s="184"/>
      <c r="BG90" s="184"/>
      <c r="BS90" s="134">
        <v>640</v>
      </c>
      <c r="BT90" s="135" t="s">
        <v>1227</v>
      </c>
      <c r="CL90" s="134">
        <v>620</v>
      </c>
      <c r="CM90" s="135" t="s">
        <v>1226</v>
      </c>
      <c r="CP90" s="14" t="str">
        <f t="shared" si="2"/>
        <v>650 - Послови становања и заједнице - истраживање и развој</v>
      </c>
    </row>
    <row r="91" spans="2:94" ht="23.25" customHeight="1">
      <c r="B91" s="161" t="s">
        <v>831</v>
      </c>
      <c r="C91" s="185" t="s">
        <v>838</v>
      </c>
      <c r="D91" s="171"/>
      <c r="E91" s="192" t="s">
        <v>30</v>
      </c>
      <c r="F91" s="188"/>
      <c r="G91" s="188"/>
      <c r="H91" s="188"/>
      <c r="I91" s="188"/>
      <c r="J91" s="188"/>
      <c r="BF91" s="184"/>
      <c r="BG91" s="184"/>
      <c r="BS91" s="134">
        <v>650</v>
      </c>
      <c r="BT91" s="135" t="s">
        <v>1454</v>
      </c>
      <c r="CL91" s="134">
        <v>630</v>
      </c>
      <c r="CM91" s="135" t="s">
        <v>753</v>
      </c>
      <c r="CP91" s="14" t="str">
        <f t="shared" si="2"/>
        <v>660 - Послови становања и заједнице некласификовани на другом месту</v>
      </c>
    </row>
    <row r="92" spans="2:94" ht="20.25" customHeight="1">
      <c r="B92" s="153" t="s">
        <v>830</v>
      </c>
      <c r="C92" s="185" t="s">
        <v>839</v>
      </c>
      <c r="D92" s="171"/>
      <c r="E92" s="192" t="s">
        <v>31</v>
      </c>
      <c r="F92" s="188" t="s">
        <v>32</v>
      </c>
      <c r="G92" s="188" t="s">
        <v>33</v>
      </c>
      <c r="H92" s="188"/>
      <c r="I92" s="188"/>
      <c r="J92" s="188"/>
      <c r="BF92" s="184"/>
      <c r="BG92" s="184"/>
      <c r="BS92" s="134">
        <v>660</v>
      </c>
      <c r="BT92" s="135" t="s">
        <v>1455</v>
      </c>
      <c r="CL92" s="134">
        <v>640</v>
      </c>
      <c r="CM92" s="135" t="s">
        <v>1227</v>
      </c>
      <c r="CP92" s="14" t="str">
        <f t="shared" si="2"/>
        <v>700 - ЗДРАВСТВО</v>
      </c>
    </row>
    <row r="93" spans="2:94" ht="15" customHeight="1">
      <c r="B93" s="186" t="s">
        <v>1594</v>
      </c>
      <c r="C93" s="126" t="s">
        <v>970</v>
      </c>
      <c r="D93" s="193" t="s">
        <v>43</v>
      </c>
      <c r="E93" s="194" t="s">
        <v>1104</v>
      </c>
      <c r="BF93" s="184"/>
      <c r="BG93" s="184"/>
      <c r="BS93" s="129">
        <v>700</v>
      </c>
      <c r="BT93" s="130" t="s">
        <v>1228</v>
      </c>
      <c r="CL93" s="134">
        <v>650</v>
      </c>
      <c r="CM93" s="135" t="s">
        <v>1454</v>
      </c>
      <c r="CP93" s="14" t="str">
        <f t="shared" si="2"/>
        <v>710 - Медицински производи, помагала и опрема</v>
      </c>
    </row>
    <row r="94" spans="2:94" ht="15" customHeight="1">
      <c r="B94" s="186" t="s">
        <v>499</v>
      </c>
      <c r="C94" s="126" t="s">
        <v>971</v>
      </c>
      <c r="D94" s="194" t="s">
        <v>431</v>
      </c>
      <c r="E94" s="194" t="s">
        <v>1083</v>
      </c>
      <c r="BF94" s="184"/>
      <c r="BG94" s="184"/>
      <c r="BS94" s="134">
        <v>710</v>
      </c>
      <c r="BT94" s="135" t="s">
        <v>1244</v>
      </c>
      <c r="CL94" s="134">
        <v>660</v>
      </c>
      <c r="CM94" s="135" t="s">
        <v>1455</v>
      </c>
      <c r="CP94" s="14" t="str">
        <f t="shared" si="2"/>
        <v>711 - Фармацеутски производи</v>
      </c>
    </row>
    <row r="95" spans="2:94" ht="15" customHeight="1">
      <c r="B95" s="186" t="s">
        <v>10</v>
      </c>
      <c r="C95" s="126" t="s">
        <v>972</v>
      </c>
      <c r="D95" s="194" t="s">
        <v>44</v>
      </c>
      <c r="E95" s="194" t="s">
        <v>341</v>
      </c>
      <c r="F95" s="195"/>
      <c r="BF95" s="184"/>
      <c r="BG95" s="184"/>
      <c r="BS95" s="138">
        <v>711</v>
      </c>
      <c r="BT95" s="139" t="s">
        <v>1229</v>
      </c>
      <c r="CL95" s="129">
        <v>700</v>
      </c>
      <c r="CM95" s="130" t="s">
        <v>1228</v>
      </c>
      <c r="CP95" s="14" t="str">
        <f t="shared" si="2"/>
        <v>712 - Остали медицински производи</v>
      </c>
    </row>
    <row r="96" spans="2:94" ht="15" customHeight="1">
      <c r="B96" s="186" t="s">
        <v>11</v>
      </c>
      <c r="C96" s="126" t="s">
        <v>973</v>
      </c>
      <c r="D96" s="195" t="s">
        <v>45</v>
      </c>
      <c r="E96" s="195" t="s">
        <v>1386</v>
      </c>
      <c r="F96" s="193" t="s">
        <v>46</v>
      </c>
      <c r="BF96" s="184"/>
      <c r="BG96" s="184"/>
      <c r="BS96" s="138">
        <v>712</v>
      </c>
      <c r="BT96" s="139" t="s">
        <v>1230</v>
      </c>
      <c r="CL96" s="134">
        <v>710</v>
      </c>
      <c r="CM96" s="135" t="s">
        <v>1244</v>
      </c>
      <c r="CP96" s="14" t="str">
        <f t="shared" si="2"/>
        <v>713 - Терапеутска помагала и опрема</v>
      </c>
    </row>
    <row r="97" spans="2:94" ht="15" customHeight="1">
      <c r="B97" s="186" t="s">
        <v>12</v>
      </c>
      <c r="C97" s="126" t="s">
        <v>974</v>
      </c>
      <c r="D97" s="195" t="s">
        <v>801</v>
      </c>
      <c r="E97" s="195" t="s">
        <v>1595</v>
      </c>
      <c r="F97" s="193" t="s">
        <v>1596</v>
      </c>
      <c r="BF97" s="184"/>
      <c r="BG97" s="184"/>
      <c r="BS97" s="138">
        <v>713</v>
      </c>
      <c r="BT97" s="139" t="s">
        <v>1245</v>
      </c>
      <c r="CL97" s="138">
        <v>711</v>
      </c>
      <c r="CM97" s="139" t="s">
        <v>1229</v>
      </c>
      <c r="CP97" s="14" t="str">
        <f t="shared" si="2"/>
        <v>720 - Ванболничке услуге</v>
      </c>
    </row>
    <row r="98" spans="2:94" ht="15" customHeight="1">
      <c r="B98" s="186" t="s">
        <v>13</v>
      </c>
      <c r="C98" s="126" t="s">
        <v>975</v>
      </c>
      <c r="D98" s="194" t="s">
        <v>1597</v>
      </c>
      <c r="E98" s="193" t="s">
        <v>1598</v>
      </c>
      <c r="F98" s="58" t="s">
        <v>480</v>
      </c>
      <c r="BF98" s="184"/>
      <c r="BG98" s="184"/>
      <c r="BS98" s="134">
        <v>720</v>
      </c>
      <c r="BT98" s="135" t="s">
        <v>1231</v>
      </c>
      <c r="CL98" s="138">
        <v>712</v>
      </c>
      <c r="CM98" s="139" t="s">
        <v>1230</v>
      </c>
      <c r="CP98" s="14" t="str">
        <f t="shared" si="2"/>
        <v>721 - Опште медицинске услуге</v>
      </c>
    </row>
    <row r="99" spans="2:94" ht="15" customHeight="1">
      <c r="B99" s="186" t="s">
        <v>14</v>
      </c>
      <c r="C99" s="126" t="s">
        <v>976</v>
      </c>
      <c r="D99" s="195" t="s">
        <v>481</v>
      </c>
      <c r="E99" s="195" t="s">
        <v>1387</v>
      </c>
      <c r="F99" s="194" t="s">
        <v>1388</v>
      </c>
      <c r="G99" s="195"/>
      <c r="BF99" s="184"/>
      <c r="BG99" s="184"/>
      <c r="BS99" s="138">
        <v>721</v>
      </c>
      <c r="BT99" s="139" t="s">
        <v>1232</v>
      </c>
      <c r="CL99" s="138">
        <v>713</v>
      </c>
      <c r="CM99" s="139" t="s">
        <v>1245</v>
      </c>
      <c r="CP99" s="14" t="str">
        <f t="shared" si="2"/>
        <v>722 - Специјализоване медицинске услуге</v>
      </c>
    </row>
    <row r="100" spans="2:94" ht="15" customHeight="1">
      <c r="B100" s="186" t="s">
        <v>15</v>
      </c>
      <c r="C100" s="126" t="s">
        <v>977</v>
      </c>
      <c r="D100" s="194" t="s">
        <v>325</v>
      </c>
      <c r="E100" s="194" t="s">
        <v>1389</v>
      </c>
      <c r="F100" s="194"/>
      <c r="G100" s="193"/>
      <c r="H100" s="193"/>
      <c r="I100" s="171"/>
      <c r="J100" s="193"/>
      <c r="BF100" s="184"/>
      <c r="BG100" s="184"/>
      <c r="BS100" s="138">
        <v>722</v>
      </c>
      <c r="BT100" s="139" t="s">
        <v>1246</v>
      </c>
      <c r="CL100" s="134">
        <v>720</v>
      </c>
      <c r="CM100" s="135" t="s">
        <v>1231</v>
      </c>
      <c r="CP100" s="14" t="str">
        <f t="shared" si="2"/>
        <v>723 - Стоматолошке услуге</v>
      </c>
    </row>
    <row r="101" spans="2:94" ht="15" customHeight="1">
      <c r="B101" s="186" t="s">
        <v>1487</v>
      </c>
      <c r="C101" s="126" t="s">
        <v>978</v>
      </c>
      <c r="D101" s="194" t="s">
        <v>326</v>
      </c>
      <c r="E101" s="194" t="s">
        <v>1390</v>
      </c>
      <c r="F101" s="171" t="s">
        <v>344</v>
      </c>
      <c r="G101" s="171" t="s">
        <v>1391</v>
      </c>
      <c r="H101" s="171"/>
      <c r="I101" s="171"/>
      <c r="BF101" s="184"/>
      <c r="BG101" s="184"/>
      <c r="BS101" s="138">
        <v>723</v>
      </c>
      <c r="BT101" s="139" t="s">
        <v>1247</v>
      </c>
      <c r="CL101" s="138">
        <v>721</v>
      </c>
      <c r="CM101" s="139" t="s">
        <v>1232</v>
      </c>
      <c r="CP101" s="14" t="str">
        <f t="shared" si="2"/>
        <v>724 - Парамедицинске услуге</v>
      </c>
    </row>
    <row r="102" spans="2:94" ht="15" customHeight="1">
      <c r="B102" s="186" t="s">
        <v>16</v>
      </c>
      <c r="C102" s="126" t="s">
        <v>979</v>
      </c>
      <c r="D102" s="194" t="s">
        <v>1392</v>
      </c>
      <c r="E102" s="194" t="s">
        <v>1393</v>
      </c>
      <c r="F102" s="194" t="s">
        <v>482</v>
      </c>
      <c r="G102" s="171"/>
      <c r="BF102" s="184"/>
      <c r="BG102" s="184"/>
      <c r="BS102" s="138">
        <v>724</v>
      </c>
      <c r="BT102" s="139" t="s">
        <v>1233</v>
      </c>
      <c r="CL102" s="138">
        <v>722</v>
      </c>
      <c r="CM102" s="139" t="s">
        <v>1246</v>
      </c>
      <c r="CP102" s="14" t="str">
        <f t="shared" si="2"/>
        <v>730 - Болничке услуге</v>
      </c>
    </row>
    <row r="103" spans="2:94" ht="15" customHeight="1">
      <c r="B103" s="186" t="s">
        <v>1105</v>
      </c>
      <c r="C103" s="126" t="s">
        <v>980</v>
      </c>
      <c r="D103" s="195" t="s">
        <v>483</v>
      </c>
      <c r="E103" s="171" t="s">
        <v>1394</v>
      </c>
      <c r="F103" s="171"/>
      <c r="BF103" s="184"/>
      <c r="BG103" s="184"/>
      <c r="BS103" s="134">
        <v>730</v>
      </c>
      <c r="BT103" s="135" t="s">
        <v>1234</v>
      </c>
      <c r="CL103" s="138">
        <v>723</v>
      </c>
      <c r="CM103" s="139" t="s">
        <v>1247</v>
      </c>
      <c r="CP103" s="14" t="str">
        <f t="shared" si="2"/>
        <v>731 - Опште болничке услуге</v>
      </c>
    </row>
    <row r="104" spans="2:94" ht="15" customHeight="1">
      <c r="B104" s="186" t="s">
        <v>17</v>
      </c>
      <c r="C104" s="126" t="s">
        <v>981</v>
      </c>
      <c r="D104" s="195" t="s">
        <v>360</v>
      </c>
      <c r="E104" s="195" t="s">
        <v>361</v>
      </c>
      <c r="F104" s="193"/>
      <c r="BF104" s="184"/>
      <c r="BG104" s="184"/>
      <c r="BS104" s="138">
        <v>731</v>
      </c>
      <c r="BT104" s="139" t="s">
        <v>1235</v>
      </c>
      <c r="CL104" s="138">
        <v>724</v>
      </c>
      <c r="CM104" s="139" t="s">
        <v>1233</v>
      </c>
      <c r="CP104" s="14" t="str">
        <f t="shared" si="2"/>
        <v>732 - Специјализоване болничке услуге</v>
      </c>
    </row>
    <row r="105" spans="2:94" ht="15" customHeight="1">
      <c r="B105" s="186" t="s">
        <v>1488</v>
      </c>
      <c r="C105" s="126" t="s">
        <v>982</v>
      </c>
      <c r="D105" s="195" t="s">
        <v>362</v>
      </c>
      <c r="E105" s="195" t="s">
        <v>363</v>
      </c>
      <c r="F105" s="195"/>
      <c r="G105" s="193"/>
      <c r="H105" s="193"/>
      <c r="BF105" s="184"/>
      <c r="BG105" s="184"/>
      <c r="BS105" s="138">
        <v>732</v>
      </c>
      <c r="BT105" s="139" t="s">
        <v>1248</v>
      </c>
      <c r="CL105" s="134">
        <v>730</v>
      </c>
      <c r="CM105" s="135" t="s">
        <v>1234</v>
      </c>
      <c r="CP105" s="14" t="str">
        <f t="shared" si="2"/>
        <v>733 - Услуге медицинских центара и породилишта</v>
      </c>
    </row>
    <row r="106" spans="2:94" ht="15" customHeight="1">
      <c r="B106" s="187" t="s">
        <v>18</v>
      </c>
      <c r="C106" s="126" t="s">
        <v>983</v>
      </c>
      <c r="D106" s="194" t="s">
        <v>1118</v>
      </c>
      <c r="E106" s="195" t="s">
        <v>364</v>
      </c>
      <c r="F106" s="188"/>
      <c r="BF106" s="184"/>
      <c r="BG106" s="184"/>
      <c r="BS106" s="138">
        <v>733</v>
      </c>
      <c r="BT106" s="139" t="s">
        <v>1249</v>
      </c>
      <c r="CL106" s="138">
        <v>731</v>
      </c>
      <c r="CM106" s="139" t="s">
        <v>1235</v>
      </c>
      <c r="CP106" s="14" t="str">
        <f t="shared" si="2"/>
        <v>734 - Услуге домова  за негу и опоравак</v>
      </c>
    </row>
    <row r="107" spans="2:94" ht="15" customHeight="1">
      <c r="B107" s="188" t="s">
        <v>19</v>
      </c>
      <c r="C107" s="126" t="s">
        <v>984</v>
      </c>
      <c r="D107" s="195" t="s">
        <v>484</v>
      </c>
      <c r="E107" s="195" t="s">
        <v>485</v>
      </c>
      <c r="F107" s="193" t="s">
        <v>365</v>
      </c>
      <c r="BF107" s="184"/>
      <c r="BG107" s="184"/>
      <c r="BS107" s="138">
        <v>734</v>
      </c>
      <c r="BT107" s="139" t="s">
        <v>1250</v>
      </c>
      <c r="CL107" s="138">
        <v>732</v>
      </c>
      <c r="CM107" s="139" t="s">
        <v>1248</v>
      </c>
      <c r="CP107" s="14" t="str">
        <f t="shared" si="2"/>
        <v>740 - Услуге јавног здравства</v>
      </c>
    </row>
    <row r="108" spans="2:94" ht="15" customHeight="1">
      <c r="B108" s="128" t="s">
        <v>20</v>
      </c>
      <c r="C108" s="126" t="s">
        <v>985</v>
      </c>
      <c r="D108" s="195" t="s">
        <v>486</v>
      </c>
      <c r="E108" s="195" t="s">
        <v>487</v>
      </c>
      <c r="F108" s="58" t="s">
        <v>488</v>
      </c>
      <c r="BF108" s="184"/>
      <c r="BG108" s="184"/>
      <c r="BS108" s="134">
        <v>740</v>
      </c>
      <c r="BT108" s="135" t="s">
        <v>1251</v>
      </c>
      <c r="CL108" s="138">
        <v>733</v>
      </c>
      <c r="CM108" s="139" t="s">
        <v>1249</v>
      </c>
      <c r="CP108" s="14" t="str">
        <f t="shared" si="2"/>
        <v>750 - Здравство  истраживање и развој</v>
      </c>
    </row>
    <row r="109" spans="2:94" ht="15" customHeight="1">
      <c r="B109" s="128" t="s">
        <v>21</v>
      </c>
      <c r="C109" s="126" t="s">
        <v>986</v>
      </c>
      <c r="D109" s="195" t="s">
        <v>489</v>
      </c>
      <c r="E109" s="195" t="s">
        <v>490</v>
      </c>
      <c r="F109" s="58" t="s">
        <v>366</v>
      </c>
      <c r="BF109" s="184"/>
      <c r="BG109" s="184"/>
      <c r="BS109" s="134">
        <v>750</v>
      </c>
      <c r="BT109" s="135" t="s">
        <v>1252</v>
      </c>
      <c r="CL109" s="138">
        <v>734</v>
      </c>
      <c r="CM109" s="139" t="s">
        <v>1250</v>
      </c>
      <c r="CP109" s="14" t="str">
        <f t="shared" si="2"/>
        <v>760 - Здравство некласификовано на другом месту</v>
      </c>
    </row>
    <row r="110" spans="2:94" ht="15" customHeight="1">
      <c r="B110" s="196" t="s">
        <v>1106</v>
      </c>
      <c r="C110" s="126" t="s">
        <v>987</v>
      </c>
      <c r="D110" s="195" t="s">
        <v>491</v>
      </c>
      <c r="E110" s="195" t="s">
        <v>327</v>
      </c>
      <c r="F110" s="193" t="s">
        <v>1007</v>
      </c>
      <c r="G110" s="193"/>
      <c r="BF110" s="184"/>
      <c r="BG110" s="184"/>
      <c r="BS110" s="134">
        <v>760</v>
      </c>
      <c r="BT110" s="135" t="s">
        <v>1236</v>
      </c>
      <c r="CL110" s="134">
        <v>740</v>
      </c>
      <c r="CM110" s="135" t="s">
        <v>1251</v>
      </c>
      <c r="CP110" s="14" t="str">
        <f t="shared" si="2"/>
        <v>800 - РЕКРЕАЦИЈА, СПОРТ, КУЛТУРА И ВЕРЕ</v>
      </c>
    </row>
    <row r="111" spans="2:94" ht="15" customHeight="1">
      <c r="B111" s="128" t="s">
        <v>953</v>
      </c>
      <c r="C111" s="126" t="s">
        <v>988</v>
      </c>
      <c r="D111" s="195" t="s">
        <v>367</v>
      </c>
      <c r="E111" s="195" t="s">
        <v>368</v>
      </c>
      <c r="F111" s="58" t="s">
        <v>369</v>
      </c>
      <c r="BF111" s="184"/>
      <c r="BG111" s="184"/>
      <c r="BS111" s="129">
        <v>800</v>
      </c>
      <c r="BT111" s="130" t="s">
        <v>1253</v>
      </c>
      <c r="CL111" s="134">
        <v>750</v>
      </c>
      <c r="CM111" s="135" t="s">
        <v>1252</v>
      </c>
      <c r="CP111" s="14" t="str">
        <f t="shared" si="2"/>
        <v>810 - Услуге рекреације и спорта</v>
      </c>
    </row>
    <row r="112" spans="2:94" ht="15" customHeight="1">
      <c r="B112" s="128" t="s">
        <v>22</v>
      </c>
      <c r="C112" s="126" t="s">
        <v>989</v>
      </c>
      <c r="D112" s="195" t="s">
        <v>492</v>
      </c>
      <c r="E112" s="197" t="s">
        <v>493</v>
      </c>
      <c r="F112" s="193" t="s">
        <v>494</v>
      </c>
      <c r="G112" s="193"/>
      <c r="BF112" s="184"/>
      <c r="BG112" s="184"/>
      <c r="BS112" s="134">
        <v>810</v>
      </c>
      <c r="BT112" s="135" t="s">
        <v>1237</v>
      </c>
      <c r="CL112" s="134">
        <v>760</v>
      </c>
      <c r="CM112" s="135" t="s">
        <v>1236</v>
      </c>
      <c r="CP112" s="14" t="str">
        <f t="shared" si="2"/>
        <v>820 - Услуге културе</v>
      </c>
    </row>
    <row r="113" spans="2:94" ht="15" customHeight="1">
      <c r="B113" s="186" t="s">
        <v>1107</v>
      </c>
      <c r="C113" s="126" t="s">
        <v>990</v>
      </c>
      <c r="D113" s="195" t="s">
        <v>495</v>
      </c>
      <c r="E113" s="194" t="s">
        <v>496</v>
      </c>
      <c r="F113" s="194"/>
      <c r="BF113" s="184"/>
      <c r="BG113" s="184"/>
      <c r="BS113" s="134">
        <v>820</v>
      </c>
      <c r="BT113" s="135" t="s">
        <v>1238</v>
      </c>
      <c r="CL113" s="129">
        <v>800</v>
      </c>
      <c r="CM113" s="130" t="s">
        <v>1253</v>
      </c>
      <c r="CP113" s="14" t="str">
        <f t="shared" si="2"/>
        <v>830 - Услуге емитовања и штампања</v>
      </c>
    </row>
    <row r="114" spans="2:94" ht="15" customHeight="1">
      <c r="B114" s="186" t="s">
        <v>35</v>
      </c>
      <c r="C114" s="126" t="s">
        <v>991</v>
      </c>
      <c r="D114" s="194" t="s">
        <v>370</v>
      </c>
      <c r="E114" s="194" t="s">
        <v>497</v>
      </c>
      <c r="F114" s="194" t="s">
        <v>52</v>
      </c>
      <c r="G114" s="171"/>
      <c r="H114" s="171"/>
      <c r="I114" s="171"/>
      <c r="BF114" s="184"/>
      <c r="BG114" s="184"/>
      <c r="BS114" s="134">
        <v>830</v>
      </c>
      <c r="BT114" s="135" t="s">
        <v>1254</v>
      </c>
      <c r="CL114" s="134">
        <v>810</v>
      </c>
      <c r="CM114" s="135" t="s">
        <v>1237</v>
      </c>
      <c r="CP114" s="14" t="str">
        <f t="shared" si="2"/>
        <v>840 - Верске  и остале услуге заједнице</v>
      </c>
    </row>
    <row r="115" spans="2:94" ht="15" customHeight="1">
      <c r="B115" s="128" t="s">
        <v>1108</v>
      </c>
      <c r="C115" s="126" t="s">
        <v>992</v>
      </c>
      <c r="D115" s="194" t="s">
        <v>53</v>
      </c>
      <c r="E115" s="194" t="s">
        <v>328</v>
      </c>
      <c r="F115" s="194"/>
      <c r="G115" s="171"/>
      <c r="BF115" s="184"/>
      <c r="BG115" s="184"/>
      <c r="BS115" s="134">
        <v>840</v>
      </c>
      <c r="BT115" s="135" t="s">
        <v>1255</v>
      </c>
      <c r="CL115" s="134">
        <v>820</v>
      </c>
      <c r="CM115" s="135" t="s">
        <v>1238</v>
      </c>
      <c r="CP115" s="14" t="str">
        <f t="shared" si="2"/>
        <v>850 - Рекреација, спорт, култура и вере  - истраживање и развој</v>
      </c>
    </row>
    <row r="116" spans="2:94" ht="15" customHeight="1">
      <c r="B116" s="128" t="s">
        <v>1109</v>
      </c>
      <c r="C116" s="126" t="s">
        <v>993</v>
      </c>
      <c r="D116" s="195" t="s">
        <v>371</v>
      </c>
      <c r="E116" s="195" t="s">
        <v>372</v>
      </c>
      <c r="F116" s="195"/>
      <c r="G116" s="195"/>
      <c r="H116" s="195"/>
      <c r="BF116" s="184"/>
      <c r="BG116" s="184"/>
      <c r="BS116" s="134">
        <v>850</v>
      </c>
      <c r="BT116" s="135" t="s">
        <v>1256</v>
      </c>
      <c r="CL116" s="134">
        <v>830</v>
      </c>
      <c r="CM116" s="135" t="s">
        <v>1254</v>
      </c>
      <c r="CP116" s="14" t="str">
        <f t="shared" si="2"/>
        <v>860 - Рекреација, спорт, култура и вере, некласификовано на другом месту</v>
      </c>
    </row>
    <row r="117" spans="2:94" ht="15" customHeight="1">
      <c r="B117" s="186" t="s">
        <v>1110</v>
      </c>
      <c r="C117" s="126" t="s">
        <v>994</v>
      </c>
      <c r="D117" s="195" t="s">
        <v>373</v>
      </c>
      <c r="E117" s="195" t="s">
        <v>54</v>
      </c>
      <c r="F117" s="193"/>
      <c r="BF117" s="184"/>
      <c r="BG117" s="184"/>
      <c r="BS117" s="134">
        <v>860</v>
      </c>
      <c r="BT117" s="135" t="s">
        <v>1257</v>
      </c>
      <c r="CL117" s="134">
        <v>840</v>
      </c>
      <c r="CM117" s="135" t="s">
        <v>1255</v>
      </c>
      <c r="CP117" s="14" t="str">
        <f t="shared" si="2"/>
        <v>900 - ОБРАЗОВАЊЕ</v>
      </c>
    </row>
    <row r="118" spans="2:94" ht="15" customHeight="1">
      <c r="B118" s="186" t="s">
        <v>34</v>
      </c>
      <c r="C118" s="126" t="s">
        <v>995</v>
      </c>
      <c r="D118" s="195" t="s">
        <v>374</v>
      </c>
      <c r="E118" s="193" t="s">
        <v>55</v>
      </c>
      <c r="BF118" s="184"/>
      <c r="BG118" s="184"/>
      <c r="BS118" s="129">
        <v>900</v>
      </c>
      <c r="BT118" s="130" t="s">
        <v>1239</v>
      </c>
      <c r="CL118" s="134">
        <v>850</v>
      </c>
      <c r="CM118" s="135" t="s">
        <v>1256</v>
      </c>
      <c r="CP118" s="14" t="str">
        <f t="shared" si="2"/>
        <v>910 - Предшколско и основно образовање</v>
      </c>
    </row>
    <row r="119" spans="2:94" ht="15" customHeight="1">
      <c r="B119" s="186" t="s">
        <v>1111</v>
      </c>
      <c r="C119" s="126" t="s">
        <v>996</v>
      </c>
      <c r="D119" s="195" t="s">
        <v>56</v>
      </c>
      <c r="E119" s="194" t="s">
        <v>375</v>
      </c>
      <c r="F119" s="194"/>
      <c r="BF119" s="184"/>
      <c r="BG119" s="184"/>
      <c r="BS119" s="134">
        <v>910</v>
      </c>
      <c r="BT119" s="135" t="s">
        <v>1240</v>
      </c>
      <c r="CL119" s="134">
        <v>860</v>
      </c>
      <c r="CM119" s="135" t="s">
        <v>1257</v>
      </c>
      <c r="CP119" s="14" t="str">
        <f t="shared" si="2"/>
        <v>911 - Предшколско образовање</v>
      </c>
    </row>
    <row r="120" spans="2:94" ht="15" customHeight="1">
      <c r="B120" s="198" t="s">
        <v>23</v>
      </c>
      <c r="C120" s="126" t="s">
        <v>997</v>
      </c>
      <c r="D120" s="195" t="s">
        <v>57</v>
      </c>
      <c r="E120" s="195" t="s">
        <v>58</v>
      </c>
      <c r="F120" s="195" t="s">
        <v>59</v>
      </c>
      <c r="G120" s="171"/>
      <c r="H120" s="193"/>
      <c r="BF120" s="184"/>
      <c r="BG120" s="184"/>
      <c r="BS120" s="138">
        <v>911</v>
      </c>
      <c r="BT120" s="139" t="s">
        <v>1241</v>
      </c>
      <c r="CL120" s="129">
        <v>900</v>
      </c>
      <c r="CM120" s="130" t="s">
        <v>1239</v>
      </c>
      <c r="CP120" s="14" t="str">
        <f t="shared" si="2"/>
        <v>912 - Основно образовање</v>
      </c>
    </row>
    <row r="121" spans="2:94" ht="15" customHeight="1">
      <c r="B121" s="186" t="s">
        <v>24</v>
      </c>
      <c r="C121" s="199" t="s">
        <v>998</v>
      </c>
      <c r="D121" s="200" t="s">
        <v>60</v>
      </c>
      <c r="E121" s="201" t="s">
        <v>61</v>
      </c>
      <c r="F121" s="171"/>
      <c r="G121" s="193"/>
      <c r="BF121" s="184"/>
      <c r="BG121" s="184"/>
      <c r="BS121" s="138">
        <v>912</v>
      </c>
      <c r="BT121" s="139" t="s">
        <v>720</v>
      </c>
      <c r="CL121" s="134">
        <v>910</v>
      </c>
      <c r="CM121" s="135" t="s">
        <v>1240</v>
      </c>
      <c r="CP121" s="14" t="str">
        <f t="shared" si="2"/>
        <v>913 - Основно образовање са домом ученика</v>
      </c>
    </row>
    <row r="122" spans="2:94" ht="15" customHeight="1">
      <c r="B122" s="128" t="s">
        <v>25</v>
      </c>
      <c r="C122" s="126" t="s">
        <v>999</v>
      </c>
      <c r="D122" s="195" t="s">
        <v>376</v>
      </c>
      <c r="E122" s="194"/>
      <c r="F122" s="171"/>
      <c r="BF122" s="184"/>
      <c r="BG122" s="184"/>
      <c r="BS122" s="138">
        <v>913</v>
      </c>
      <c r="BT122" s="139" t="s">
        <v>1258</v>
      </c>
      <c r="CL122" s="138">
        <v>911</v>
      </c>
      <c r="CM122" s="139" t="s">
        <v>1241</v>
      </c>
      <c r="CP122" s="14" t="str">
        <f t="shared" si="2"/>
        <v>914 - Основно образовање са средњом школом</v>
      </c>
    </row>
    <row r="123" spans="2:94" ht="15" customHeight="1">
      <c r="B123" s="128" t="s">
        <v>1383</v>
      </c>
      <c r="C123" s="126" t="s">
        <v>1000</v>
      </c>
      <c r="D123" s="194" t="s">
        <v>62</v>
      </c>
      <c r="E123" s="194" t="s">
        <v>858</v>
      </c>
      <c r="F123" s="195" t="s">
        <v>859</v>
      </c>
      <c r="G123" s="194"/>
      <c r="BF123" s="184"/>
      <c r="BG123" s="184"/>
      <c r="BS123" s="138">
        <v>914</v>
      </c>
      <c r="BT123" s="139" t="s">
        <v>1259</v>
      </c>
      <c r="CL123" s="138">
        <v>912</v>
      </c>
      <c r="CM123" s="139" t="s">
        <v>720</v>
      </c>
      <c r="CP123" s="14" t="str">
        <f t="shared" si="2"/>
        <v>915 - Специјално основно образовање</v>
      </c>
    </row>
    <row r="124" spans="2:94" ht="15" customHeight="1">
      <c r="B124" s="186" t="s">
        <v>26</v>
      </c>
      <c r="C124" s="126" t="s">
        <v>1001</v>
      </c>
      <c r="D124" s="194" t="s">
        <v>377</v>
      </c>
      <c r="E124" s="194" t="s">
        <v>860</v>
      </c>
      <c r="F124" s="194" t="s">
        <v>378</v>
      </c>
      <c r="G124" s="194"/>
      <c r="BF124" s="184"/>
      <c r="BG124" s="184"/>
      <c r="BS124" s="138">
        <v>915</v>
      </c>
      <c r="BT124" s="139" t="s">
        <v>1260</v>
      </c>
      <c r="CL124" s="138">
        <v>913</v>
      </c>
      <c r="CM124" s="139" t="s">
        <v>1258</v>
      </c>
      <c r="CP124" s="14" t="str">
        <f t="shared" si="2"/>
        <v>916 - Основно образовање са средњом школом и домом ученика</v>
      </c>
    </row>
    <row r="125" spans="2:94" ht="15" customHeight="1">
      <c r="B125" s="186" t="s">
        <v>27</v>
      </c>
      <c r="C125" s="126" t="s">
        <v>36</v>
      </c>
      <c r="D125" s="58" t="s">
        <v>379</v>
      </c>
      <c r="E125" s="171" t="s">
        <v>380</v>
      </c>
      <c r="F125" s="171" t="s">
        <v>861</v>
      </c>
      <c r="G125" s="167"/>
      <c r="BF125" s="184"/>
      <c r="BG125" s="184"/>
      <c r="BS125" s="138">
        <v>916</v>
      </c>
      <c r="BT125" s="139" t="s">
        <v>1408</v>
      </c>
      <c r="CL125" s="138">
        <v>914</v>
      </c>
      <c r="CM125" s="139" t="s">
        <v>1259</v>
      </c>
      <c r="CP125" s="14" t="str">
        <f t="shared" si="2"/>
        <v>920 - Средње образовање</v>
      </c>
    </row>
    <row r="126" spans="2:94" ht="15" customHeight="1">
      <c r="B126" s="186" t="s">
        <v>28</v>
      </c>
      <c r="C126" s="126" t="s">
        <v>37</v>
      </c>
      <c r="D126" s="58" t="s">
        <v>862</v>
      </c>
      <c r="E126" s="171" t="s">
        <v>381</v>
      </c>
      <c r="F126" s="193"/>
      <c r="G126" s="167"/>
      <c r="BF126" s="184"/>
      <c r="BG126" s="184"/>
      <c r="BS126" s="134">
        <v>920</v>
      </c>
      <c r="BT126" s="135" t="s">
        <v>721</v>
      </c>
      <c r="CL126" s="138">
        <v>915</v>
      </c>
      <c r="CM126" s="139" t="s">
        <v>1260</v>
      </c>
      <c r="CP126" s="14" t="str">
        <f t="shared" si="2"/>
        <v>921 - Ниже средње образовање</v>
      </c>
    </row>
    <row r="127" spans="2:94" ht="27.75" customHeight="1">
      <c r="B127" s="186" t="s">
        <v>29</v>
      </c>
      <c r="C127" s="126" t="s">
        <v>38</v>
      </c>
      <c r="D127" s="58" t="s">
        <v>329</v>
      </c>
      <c r="E127" s="171" t="s">
        <v>863</v>
      </c>
      <c r="F127" s="193" t="s">
        <v>864</v>
      </c>
      <c r="G127" s="168" t="s">
        <v>382</v>
      </c>
      <c r="BF127" s="184"/>
      <c r="BG127" s="184"/>
      <c r="BS127" s="138">
        <v>921</v>
      </c>
      <c r="BT127" s="139" t="s">
        <v>1409</v>
      </c>
      <c r="CL127" s="138">
        <v>916</v>
      </c>
      <c r="CM127" s="139" t="s">
        <v>1408</v>
      </c>
      <c r="CP127" s="14" t="str">
        <f t="shared" si="2"/>
        <v>922 - Више средње образовање</v>
      </c>
    </row>
    <row r="128" spans="2:94" ht="30" customHeight="1">
      <c r="B128" s="192" t="s">
        <v>1112</v>
      </c>
      <c r="C128" s="126" t="s">
        <v>39</v>
      </c>
      <c r="D128" s="170" t="s">
        <v>383</v>
      </c>
      <c r="E128" s="171" t="s">
        <v>1002</v>
      </c>
      <c r="F128" s="58" t="s">
        <v>865</v>
      </c>
      <c r="G128" s="167"/>
      <c r="BF128" s="184"/>
      <c r="BG128" s="184"/>
      <c r="BS128" s="138">
        <v>922</v>
      </c>
      <c r="BT128" s="139" t="s">
        <v>1261</v>
      </c>
      <c r="CL128" s="134">
        <v>920</v>
      </c>
      <c r="CM128" s="135" t="s">
        <v>721</v>
      </c>
      <c r="CP128" s="14" t="str">
        <f t="shared" si="2"/>
        <v>923 - Средње образовање са домом ученика</v>
      </c>
    </row>
    <row r="129" spans="2:94" ht="28.5" customHeight="1">
      <c r="B129" s="188" t="s">
        <v>954</v>
      </c>
      <c r="C129" s="126" t="s">
        <v>40</v>
      </c>
      <c r="D129" s="58" t="s">
        <v>330</v>
      </c>
      <c r="E129" s="171" t="s">
        <v>331</v>
      </c>
      <c r="F129" s="193" t="s">
        <v>1003</v>
      </c>
      <c r="G129" s="168" t="s">
        <v>209</v>
      </c>
      <c r="BF129" s="184"/>
      <c r="BG129" s="184"/>
      <c r="BS129" s="138">
        <v>923</v>
      </c>
      <c r="BT129" s="139" t="s">
        <v>1410</v>
      </c>
      <c r="CL129" s="138">
        <v>921</v>
      </c>
      <c r="CM129" s="139" t="s">
        <v>1409</v>
      </c>
      <c r="CP129" s="14" t="str">
        <f t="shared" si="2"/>
        <v>930 - Више образовање</v>
      </c>
    </row>
    <row r="130" spans="2:94" ht="15.75" customHeight="1">
      <c r="B130" s="188" t="s">
        <v>30</v>
      </c>
      <c r="C130" s="126" t="s">
        <v>41</v>
      </c>
      <c r="E130" s="171"/>
      <c r="F130" s="193"/>
      <c r="G130" s="167"/>
      <c r="BF130" s="184"/>
      <c r="BG130" s="184"/>
      <c r="BS130" s="134">
        <v>930</v>
      </c>
      <c r="BT130" s="135" t="s">
        <v>1411</v>
      </c>
      <c r="CL130" s="138">
        <v>922</v>
      </c>
      <c r="CM130" s="139" t="s">
        <v>1261</v>
      </c>
      <c r="CP130" s="14" t="str">
        <f>BS131&amp;" - "&amp;BT131</f>
        <v>931 - Више образовање</v>
      </c>
    </row>
    <row r="131" spans="2:94" ht="15.75" customHeight="1">
      <c r="B131" s="186" t="s">
        <v>31</v>
      </c>
      <c r="C131" s="126" t="s">
        <v>42</v>
      </c>
      <c r="D131" s="58" t="s">
        <v>866</v>
      </c>
      <c r="E131" s="171" t="s">
        <v>867</v>
      </c>
      <c r="F131" s="193" t="s">
        <v>868</v>
      </c>
      <c r="G131" s="167"/>
      <c r="BF131" s="184"/>
      <c r="BG131" s="184"/>
      <c r="BS131" s="138">
        <v>931</v>
      </c>
      <c r="BT131" s="139" t="s">
        <v>1411</v>
      </c>
      <c r="CL131" s="138">
        <v>923</v>
      </c>
      <c r="CM131" s="139" t="s">
        <v>1410</v>
      </c>
      <c r="CP131" s="14" t="str">
        <f>BS132&amp;" - "&amp;BT132</f>
        <v>932 - Више образовање са студентским домом</v>
      </c>
    </row>
    <row r="132" spans="2:94" ht="15.75" customHeight="1">
      <c r="B132" s="186" t="s">
        <v>32</v>
      </c>
      <c r="C132" s="126" t="s">
        <v>1384</v>
      </c>
      <c r="D132" s="58" t="s">
        <v>869</v>
      </c>
      <c r="E132" s="171" t="s">
        <v>870</v>
      </c>
      <c r="F132" s="193" t="s">
        <v>871</v>
      </c>
      <c r="G132" s="167"/>
      <c r="BF132" s="184"/>
      <c r="BG132" s="184"/>
      <c r="BS132" s="138">
        <v>932</v>
      </c>
      <c r="BT132" s="139" t="s">
        <v>1412</v>
      </c>
      <c r="CL132" s="134">
        <v>930</v>
      </c>
      <c r="CM132" s="135" t="s">
        <v>1411</v>
      </c>
      <c r="CP132" s="14" t="str">
        <f t="shared" ref="CP132:CP138" si="3">BS133&amp;" - "&amp;BT133</f>
        <v>940 - Високо образовање</v>
      </c>
    </row>
    <row r="133" spans="2:94" ht="15.75" customHeight="1">
      <c r="B133" s="186" t="s">
        <v>33</v>
      </c>
      <c r="C133" s="126" t="s">
        <v>1385</v>
      </c>
      <c r="D133" s="202" t="s">
        <v>872</v>
      </c>
      <c r="E133" s="171"/>
      <c r="F133" s="193"/>
      <c r="G133" s="167"/>
      <c r="BF133" s="184"/>
      <c r="BG133" s="184"/>
      <c r="BS133" s="134">
        <v>940</v>
      </c>
      <c r="BT133" s="135" t="s">
        <v>1413</v>
      </c>
      <c r="CL133" s="134"/>
      <c r="CM133" s="135"/>
      <c r="CP133" s="14" t="str">
        <f t="shared" si="3"/>
        <v>941 - Високо образовање - први степен</v>
      </c>
    </row>
    <row r="134" spans="2:94" ht="15.75" customHeight="1">
      <c r="C134" s="126"/>
      <c r="E134" s="171"/>
      <c r="F134" s="193"/>
      <c r="G134" s="167"/>
      <c r="BF134" s="184"/>
      <c r="BG134" s="184"/>
      <c r="BS134" s="138">
        <v>941</v>
      </c>
      <c r="BT134" s="139" t="s">
        <v>1262</v>
      </c>
      <c r="CL134" s="134"/>
      <c r="CM134" s="135"/>
      <c r="CP134" s="14" t="str">
        <f t="shared" si="3"/>
        <v>942 - Високо образовање -  други степен</v>
      </c>
    </row>
    <row r="135" spans="2:94" ht="15.75" customHeight="1">
      <c r="B135" s="186"/>
      <c r="E135" s="171"/>
      <c r="F135" s="193"/>
      <c r="G135" s="167"/>
      <c r="BF135" s="184"/>
      <c r="BG135" s="184"/>
      <c r="BS135" s="138">
        <v>942</v>
      </c>
      <c r="BT135" s="139" t="s">
        <v>1263</v>
      </c>
      <c r="CL135" s="134"/>
      <c r="CM135" s="135"/>
      <c r="CP135" s="14" t="str">
        <f t="shared" si="3"/>
        <v>950 - Образовање које није дефинисано нивоом</v>
      </c>
    </row>
    <row r="136" spans="2:94" ht="15" customHeight="1">
      <c r="E136" s="171"/>
      <c r="F136" s="193"/>
      <c r="G136" s="167"/>
      <c r="BF136" s="184"/>
      <c r="BG136" s="184"/>
      <c r="BS136" s="134">
        <v>950</v>
      </c>
      <c r="BT136" s="135" t="s">
        <v>1414</v>
      </c>
      <c r="CL136" s="138">
        <v>931</v>
      </c>
      <c r="CM136" s="139" t="s">
        <v>1411</v>
      </c>
      <c r="CP136" s="14" t="str">
        <f t="shared" si="3"/>
        <v>960 - Помоћне услуге образовању</v>
      </c>
    </row>
    <row r="137" spans="2:94" ht="15" customHeight="1">
      <c r="B137" s="175" t="s">
        <v>840</v>
      </c>
      <c r="C137" s="126" t="s">
        <v>1021</v>
      </c>
      <c r="D137" s="165"/>
      <c r="E137" s="194" t="s">
        <v>883</v>
      </c>
      <c r="F137" s="194"/>
      <c r="G137" s="203"/>
      <c r="H137" s="204"/>
      <c r="I137" s="204"/>
      <c r="J137" s="204"/>
      <c r="K137" s="204"/>
      <c r="L137" s="204"/>
      <c r="M137" s="205"/>
      <c r="N137" s="205"/>
      <c r="O137" s="205"/>
      <c r="P137" s="205"/>
      <c r="Q137" s="205"/>
      <c r="BF137" s="184"/>
      <c r="BG137" s="184"/>
      <c r="BS137" s="134">
        <v>960</v>
      </c>
      <c r="BT137" s="135" t="s">
        <v>1415</v>
      </c>
      <c r="CL137" s="138">
        <v>932</v>
      </c>
      <c r="CM137" s="139" t="s">
        <v>1412</v>
      </c>
      <c r="CP137" s="14" t="str">
        <f t="shared" si="3"/>
        <v>970 - Образовање -  истраживање и развој</v>
      </c>
    </row>
    <row r="138" spans="2:94" ht="45.75" customHeight="1">
      <c r="B138" s="175" t="s">
        <v>841</v>
      </c>
      <c r="C138" s="126" t="s">
        <v>1022</v>
      </c>
      <c r="D138" s="165"/>
      <c r="E138" s="194" t="s">
        <v>795</v>
      </c>
      <c r="F138" s="194" t="s">
        <v>884</v>
      </c>
      <c r="G138" s="194"/>
      <c r="H138" s="204"/>
      <c r="I138" s="204"/>
      <c r="J138" s="204"/>
      <c r="K138" s="204"/>
      <c r="L138" s="204"/>
      <c r="M138" s="205"/>
      <c r="N138" s="205"/>
      <c r="O138" s="205"/>
      <c r="P138" s="205"/>
      <c r="Q138" s="205"/>
      <c r="BF138" s="184"/>
      <c r="BG138" s="184"/>
      <c r="BS138" s="134">
        <v>970</v>
      </c>
      <c r="BT138" s="135" t="s">
        <v>1264</v>
      </c>
      <c r="CL138" s="134">
        <v>940</v>
      </c>
      <c r="CM138" s="135" t="s">
        <v>1413</v>
      </c>
      <c r="CP138" s="14" t="str">
        <f t="shared" si="3"/>
        <v>980 - Образовање некласификовано на другом месту</v>
      </c>
    </row>
    <row r="139" spans="2:94" ht="15" customHeight="1">
      <c r="B139" s="175" t="s">
        <v>842</v>
      </c>
      <c r="C139" s="126" t="s">
        <v>1023</v>
      </c>
      <c r="D139" s="165"/>
      <c r="E139" s="194" t="s">
        <v>498</v>
      </c>
      <c r="F139" s="194"/>
      <c r="G139" s="194"/>
      <c r="H139" s="204"/>
      <c r="I139" s="204"/>
      <c r="J139" s="204"/>
      <c r="K139" s="204"/>
      <c r="L139" s="204"/>
      <c r="M139" s="205"/>
      <c r="N139" s="205"/>
      <c r="O139" s="205"/>
      <c r="P139" s="205"/>
      <c r="Q139" s="205"/>
      <c r="BF139" s="184"/>
      <c r="BG139" s="184"/>
      <c r="BS139" s="134">
        <v>980</v>
      </c>
      <c r="BT139" s="135" t="s">
        <v>1265</v>
      </c>
      <c r="CL139" s="138">
        <v>941</v>
      </c>
      <c r="CM139" s="139" t="s">
        <v>1262</v>
      </c>
    </row>
    <row r="140" spans="2:94" ht="15" customHeight="1">
      <c r="B140" s="175" t="s">
        <v>301</v>
      </c>
      <c r="C140" s="126" t="s">
        <v>1024</v>
      </c>
      <c r="D140" s="165"/>
      <c r="E140" s="194" t="s">
        <v>384</v>
      </c>
      <c r="F140" s="194"/>
      <c r="G140" s="194"/>
      <c r="H140" s="204"/>
      <c r="I140" s="204"/>
      <c r="J140" s="204"/>
      <c r="K140" s="204"/>
      <c r="L140" s="204"/>
      <c r="M140" s="205"/>
      <c r="N140" s="205"/>
      <c r="O140" s="205"/>
      <c r="P140" s="205"/>
      <c r="Q140" s="205"/>
      <c r="BF140" s="184"/>
      <c r="BG140" s="184"/>
      <c r="CL140" s="138">
        <v>942</v>
      </c>
      <c r="CM140" s="139" t="s">
        <v>1263</v>
      </c>
    </row>
    <row r="141" spans="2:94" ht="15" customHeight="1">
      <c r="B141" s="176" t="s">
        <v>302</v>
      </c>
      <c r="C141" s="126" t="s">
        <v>1025</v>
      </c>
      <c r="D141" s="165"/>
      <c r="E141" s="206" t="s">
        <v>385</v>
      </c>
      <c r="F141" s="206"/>
      <c r="G141" s="194"/>
      <c r="H141" s="204"/>
      <c r="I141" s="204"/>
      <c r="J141" s="204"/>
      <c r="K141" s="204"/>
      <c r="L141" s="204"/>
      <c r="M141" s="205"/>
      <c r="N141" s="205"/>
      <c r="O141" s="205"/>
      <c r="P141" s="205"/>
      <c r="Q141" s="205"/>
      <c r="BF141" s="184"/>
      <c r="BG141" s="184"/>
      <c r="CL141" s="134">
        <v>950</v>
      </c>
      <c r="CM141" s="135" t="s">
        <v>1414</v>
      </c>
    </row>
    <row r="142" spans="2:94" ht="15" customHeight="1">
      <c r="B142" s="127" t="s">
        <v>277</v>
      </c>
      <c r="C142" s="126" t="s">
        <v>1026</v>
      </c>
      <c r="D142" s="165"/>
      <c r="E142" s="206" t="s">
        <v>386</v>
      </c>
      <c r="F142" s="206" t="s">
        <v>500</v>
      </c>
      <c r="G142" s="194"/>
      <c r="H142" s="204"/>
      <c r="I142" s="204"/>
      <c r="J142" s="204"/>
      <c r="K142" s="204"/>
      <c r="L142" s="204"/>
      <c r="M142" s="205"/>
      <c r="N142" s="205"/>
      <c r="O142" s="205"/>
      <c r="P142" s="205"/>
      <c r="Q142" s="205"/>
      <c r="BF142" s="184"/>
      <c r="BG142" s="184"/>
      <c r="CL142" s="134">
        <v>960</v>
      </c>
      <c r="CM142" s="135" t="s">
        <v>1415</v>
      </c>
      <c r="CP142" s="14" t="str">
        <f>BS143&amp;" - "&amp;BT143</f>
        <v xml:space="preserve"> - </v>
      </c>
    </row>
    <row r="143" spans="2:94" ht="38.25" customHeight="1">
      <c r="B143" s="127" t="s">
        <v>303</v>
      </c>
      <c r="C143" s="126" t="s">
        <v>1027</v>
      </c>
      <c r="D143" s="165"/>
      <c r="E143" s="65" t="s">
        <v>337</v>
      </c>
      <c r="F143" s="171" t="s">
        <v>338</v>
      </c>
      <c r="G143" s="194"/>
      <c r="H143" s="204"/>
      <c r="I143" s="204"/>
      <c r="J143" s="204"/>
      <c r="K143" s="204"/>
      <c r="L143" s="204"/>
      <c r="M143" s="205"/>
      <c r="N143" s="205"/>
      <c r="O143" s="205"/>
      <c r="P143" s="205"/>
      <c r="Q143" s="205"/>
      <c r="BF143" s="184"/>
      <c r="BG143" s="184"/>
      <c r="BS143" s="157"/>
      <c r="BT143" s="162"/>
      <c r="CL143" s="134">
        <v>970</v>
      </c>
      <c r="CM143" s="135" t="s">
        <v>1264</v>
      </c>
      <c r="CP143" s="14" t="str">
        <f>BS144&amp;" - "&amp;BT144</f>
        <v xml:space="preserve"> - </v>
      </c>
    </row>
    <row r="144" spans="2:94" ht="15" customHeight="1">
      <c r="B144" s="127" t="s">
        <v>304</v>
      </c>
      <c r="C144" s="126" t="s">
        <v>1028</v>
      </c>
      <c r="D144" s="165"/>
      <c r="E144" s="206" t="s">
        <v>915</v>
      </c>
      <c r="F144" s="194"/>
      <c r="G144" s="194"/>
      <c r="H144" s="204"/>
      <c r="I144" s="204"/>
      <c r="J144" s="204"/>
      <c r="K144" s="204"/>
      <c r="L144" s="204"/>
      <c r="M144" s="205"/>
      <c r="N144" s="205"/>
      <c r="O144" s="205"/>
      <c r="P144" s="205"/>
      <c r="Q144" s="205"/>
      <c r="BF144" s="184"/>
      <c r="BG144" s="184"/>
      <c r="BS144" s="157"/>
      <c r="BT144" s="162"/>
      <c r="CL144" s="134">
        <v>980</v>
      </c>
      <c r="CM144" s="135" t="s">
        <v>1265</v>
      </c>
      <c r="CP144" s="14" t="str">
        <f>BS145&amp;" - "&amp;BT145</f>
        <v xml:space="preserve"> - </v>
      </c>
    </row>
    <row r="145" spans="2:72" ht="15" customHeight="1">
      <c r="B145" s="127" t="s">
        <v>305</v>
      </c>
      <c r="C145" s="126" t="s">
        <v>1029</v>
      </c>
      <c r="D145" s="165"/>
      <c r="E145" s="206" t="s">
        <v>501</v>
      </c>
      <c r="F145" s="194" t="s">
        <v>387</v>
      </c>
      <c r="G145" s="171"/>
      <c r="H145" s="204"/>
      <c r="I145" s="204"/>
      <c r="J145" s="204"/>
      <c r="K145" s="204"/>
      <c r="L145" s="204"/>
      <c r="M145" s="205"/>
      <c r="N145" s="205"/>
      <c r="O145" s="205"/>
      <c r="P145" s="205"/>
      <c r="Q145" s="205"/>
      <c r="BF145" s="184"/>
      <c r="BG145" s="184"/>
      <c r="BS145" s="157"/>
      <c r="BT145" s="162"/>
    </row>
    <row r="146" spans="2:72" ht="15" customHeight="1">
      <c r="B146" s="127" t="s">
        <v>274</v>
      </c>
      <c r="C146" s="126" t="s">
        <v>1030</v>
      </c>
      <c r="D146" s="165"/>
      <c r="E146" s="65" t="s">
        <v>914</v>
      </c>
      <c r="F146" s="194"/>
      <c r="G146" s="194"/>
      <c r="H146" s="204"/>
      <c r="I146" s="204"/>
      <c r="J146" s="204"/>
      <c r="K146" s="204"/>
      <c r="L146" s="204"/>
      <c r="M146" s="205"/>
      <c r="N146" s="205"/>
      <c r="O146" s="205"/>
      <c r="P146" s="205"/>
      <c r="Q146" s="205"/>
      <c r="BF146" s="184"/>
      <c r="BG146" s="184"/>
    </row>
    <row r="147" spans="2:72" ht="15" customHeight="1">
      <c r="B147" s="127" t="s">
        <v>275</v>
      </c>
      <c r="C147" s="126" t="s">
        <v>1031</v>
      </c>
      <c r="D147" s="165"/>
      <c r="E147" s="65" t="s">
        <v>343</v>
      </c>
      <c r="F147" s="206"/>
      <c r="G147" s="206"/>
      <c r="H147" s="204"/>
      <c r="I147" s="204"/>
      <c r="J147" s="204"/>
      <c r="K147" s="204"/>
      <c r="L147" s="204"/>
      <c r="M147" s="205"/>
      <c r="N147" s="205"/>
      <c r="O147" s="205"/>
      <c r="P147" s="205"/>
      <c r="Q147" s="205"/>
      <c r="BF147" s="184"/>
      <c r="BG147" s="184"/>
    </row>
    <row r="148" spans="2:72" ht="15" customHeight="1">
      <c r="B148" s="127" t="s">
        <v>278</v>
      </c>
      <c r="C148" s="126" t="s">
        <v>1032</v>
      </c>
      <c r="D148" s="165"/>
      <c r="E148" s="65" t="s">
        <v>321</v>
      </c>
      <c r="F148" s="194" t="s">
        <v>253</v>
      </c>
      <c r="G148" s="194" t="s">
        <v>323</v>
      </c>
      <c r="H148" s="204"/>
      <c r="I148" s="204"/>
      <c r="J148" s="204"/>
      <c r="K148" s="204"/>
      <c r="L148" s="204"/>
      <c r="M148" s="205"/>
      <c r="N148" s="205"/>
      <c r="O148" s="205"/>
      <c r="P148" s="205"/>
      <c r="Q148" s="205"/>
      <c r="BF148" s="184"/>
      <c r="BG148" s="184"/>
    </row>
    <row r="149" spans="2:72" ht="15" customHeight="1">
      <c r="B149" s="127" t="s">
        <v>276</v>
      </c>
      <c r="C149" s="126" t="s">
        <v>1033</v>
      </c>
      <c r="D149" s="165"/>
      <c r="E149" s="194" t="s">
        <v>315</v>
      </c>
      <c r="F149" s="194"/>
      <c r="G149" s="171"/>
      <c r="H149" s="204"/>
      <c r="I149" s="204"/>
      <c r="J149" s="204"/>
      <c r="K149" s="204"/>
      <c r="L149" s="204"/>
      <c r="M149" s="205"/>
      <c r="N149" s="205"/>
      <c r="O149" s="205"/>
      <c r="P149" s="205"/>
      <c r="Q149" s="205"/>
      <c r="BF149" s="184"/>
      <c r="BG149" s="184"/>
    </row>
    <row r="150" spans="2:72" ht="48.75" customHeight="1">
      <c r="B150" s="127" t="s">
        <v>843</v>
      </c>
      <c r="C150" s="126" t="s">
        <v>1034</v>
      </c>
      <c r="D150" s="127"/>
      <c r="E150" s="206" t="s">
        <v>388</v>
      </c>
      <c r="F150" s="206" t="s">
        <v>398</v>
      </c>
      <c r="G150" s="206" t="s">
        <v>347</v>
      </c>
      <c r="H150" s="204"/>
      <c r="I150" s="204"/>
      <c r="J150" s="204"/>
      <c r="K150" s="204"/>
      <c r="L150" s="204"/>
      <c r="M150" s="205"/>
      <c r="N150" s="205"/>
      <c r="O150" s="205"/>
      <c r="P150" s="205"/>
      <c r="Q150" s="205"/>
      <c r="BF150" s="184"/>
      <c r="BG150" s="184"/>
    </row>
    <row r="151" spans="2:72" ht="15" customHeight="1">
      <c r="B151" s="127" t="s">
        <v>844</v>
      </c>
      <c r="C151" s="126" t="s">
        <v>1035</v>
      </c>
      <c r="D151" s="127"/>
      <c r="E151" s="206" t="s">
        <v>389</v>
      </c>
      <c r="F151" s="127"/>
      <c r="G151" s="204"/>
      <c r="H151" s="204"/>
      <c r="I151" s="204"/>
      <c r="J151" s="204"/>
      <c r="K151" s="204"/>
      <c r="L151" s="204"/>
      <c r="M151" s="205"/>
      <c r="N151" s="205"/>
      <c r="O151" s="205"/>
      <c r="P151" s="205"/>
      <c r="Q151" s="205"/>
      <c r="BF151" s="184"/>
      <c r="BG151" s="184"/>
    </row>
    <row r="152" spans="2:72" ht="15" customHeight="1">
      <c r="B152" s="127" t="s">
        <v>279</v>
      </c>
      <c r="C152" s="126" t="s">
        <v>1036</v>
      </c>
      <c r="D152" s="127"/>
      <c r="E152" s="206" t="s">
        <v>390</v>
      </c>
      <c r="F152" s="206" t="s">
        <v>332</v>
      </c>
      <c r="G152" s="204"/>
      <c r="H152" s="204"/>
      <c r="I152" s="204"/>
      <c r="J152" s="204"/>
      <c r="K152" s="204"/>
      <c r="L152" s="204"/>
      <c r="M152" s="205"/>
      <c r="N152" s="205"/>
      <c r="O152" s="205"/>
      <c r="P152" s="205"/>
      <c r="Q152" s="205"/>
      <c r="BF152" s="184"/>
      <c r="BG152" s="184"/>
    </row>
    <row r="153" spans="2:72" ht="15" customHeight="1">
      <c r="B153" s="127" t="s">
        <v>703</v>
      </c>
      <c r="C153" s="126" t="s">
        <v>1037</v>
      </c>
      <c r="D153" s="165"/>
      <c r="E153" s="194" t="s">
        <v>399</v>
      </c>
      <c r="F153" s="194"/>
      <c r="G153" s="194"/>
      <c r="H153" s="204"/>
      <c r="I153" s="204"/>
      <c r="J153" s="204"/>
      <c r="K153" s="204"/>
      <c r="L153" s="204"/>
      <c r="M153" s="205"/>
      <c r="N153" s="205"/>
      <c r="O153" s="205"/>
      <c r="P153" s="205"/>
      <c r="Q153" s="205"/>
      <c r="BF153" s="184"/>
      <c r="BG153" s="184"/>
    </row>
    <row r="154" spans="2:72" ht="15" customHeight="1">
      <c r="B154" s="127" t="s">
        <v>845</v>
      </c>
      <c r="C154" s="126" t="s">
        <v>1038</v>
      </c>
      <c r="D154" s="165"/>
      <c r="E154" s="194" t="s">
        <v>1004</v>
      </c>
      <c r="F154" s="194"/>
      <c r="G154" s="171"/>
      <c r="H154" s="204"/>
      <c r="I154" s="204"/>
      <c r="J154" s="204"/>
      <c r="K154" s="204"/>
      <c r="L154" s="204"/>
      <c r="M154" s="205"/>
      <c r="N154" s="205"/>
      <c r="O154" s="205"/>
      <c r="P154" s="205"/>
      <c r="Q154" s="205"/>
      <c r="BF154" s="184"/>
      <c r="BG154" s="184"/>
    </row>
    <row r="155" spans="2:72" ht="15" customHeight="1">
      <c r="B155" s="127" t="s">
        <v>847</v>
      </c>
      <c r="C155" s="126" t="s">
        <v>1039</v>
      </c>
      <c r="D155" s="165"/>
      <c r="E155" s="194" t="s">
        <v>400</v>
      </c>
      <c r="F155" s="127" t="s">
        <v>391</v>
      </c>
      <c r="G155" s="204"/>
      <c r="H155" s="204"/>
      <c r="I155" s="204"/>
      <c r="J155" s="204"/>
      <c r="K155" s="204"/>
      <c r="L155" s="204"/>
      <c r="M155" s="205"/>
      <c r="N155" s="205"/>
      <c r="O155" s="205"/>
      <c r="P155" s="205"/>
      <c r="Q155" s="205"/>
      <c r="BF155" s="184"/>
      <c r="BG155" s="184"/>
    </row>
    <row r="156" spans="2:72" ht="15" customHeight="1">
      <c r="B156" s="127" t="s">
        <v>846</v>
      </c>
      <c r="C156" s="126" t="s">
        <v>1040</v>
      </c>
      <c r="D156" s="165"/>
      <c r="E156" s="194" t="s">
        <v>392</v>
      </c>
      <c r="F156" s="194"/>
      <c r="G156" s="204"/>
      <c r="H156" s="204"/>
      <c r="I156" s="204"/>
      <c r="J156" s="204"/>
      <c r="K156" s="204"/>
      <c r="L156" s="204"/>
      <c r="M156" s="205"/>
      <c r="N156" s="205"/>
      <c r="O156" s="205"/>
      <c r="P156" s="205"/>
      <c r="Q156" s="205"/>
      <c r="BF156" s="184"/>
      <c r="BG156" s="184"/>
    </row>
    <row r="157" spans="2:72" ht="15" customHeight="1">
      <c r="B157" s="127" t="s">
        <v>848</v>
      </c>
      <c r="C157" s="126" t="s">
        <v>1041</v>
      </c>
      <c r="D157" s="165"/>
      <c r="E157" s="194" t="s">
        <v>1005</v>
      </c>
      <c r="F157" s="194"/>
      <c r="G157" s="171"/>
      <c r="H157" s="171"/>
      <c r="I157" s="204"/>
      <c r="J157" s="204"/>
      <c r="K157" s="204"/>
      <c r="L157" s="204"/>
      <c r="M157" s="205"/>
      <c r="N157" s="205"/>
      <c r="O157" s="205"/>
      <c r="P157" s="205"/>
      <c r="Q157" s="205"/>
      <c r="BF157" s="184"/>
      <c r="BG157" s="184"/>
    </row>
    <row r="158" spans="2:72" ht="15" customHeight="1">
      <c r="B158" s="127" t="s">
        <v>849</v>
      </c>
      <c r="C158" s="126" t="s">
        <v>1042</v>
      </c>
      <c r="D158" s="165"/>
      <c r="E158" s="194" t="s">
        <v>333</v>
      </c>
      <c r="F158" s="171" t="s">
        <v>348</v>
      </c>
      <c r="G158" s="171"/>
      <c r="H158" s="204"/>
      <c r="I158" s="204"/>
      <c r="J158" s="204"/>
      <c r="K158" s="204"/>
      <c r="L158" s="204"/>
      <c r="M158" s="205"/>
      <c r="N158" s="205"/>
      <c r="O158" s="205"/>
      <c r="P158" s="205"/>
      <c r="Q158" s="205"/>
      <c r="BF158" s="184"/>
      <c r="BG158" s="184"/>
    </row>
    <row r="159" spans="2:72" ht="15" customHeight="1">
      <c r="B159" s="127" t="s">
        <v>850</v>
      </c>
      <c r="C159" s="126" t="s">
        <v>1043</v>
      </c>
      <c r="D159" s="165"/>
      <c r="E159" s="194" t="s">
        <v>401</v>
      </c>
      <c r="F159" s="171"/>
      <c r="G159" s="171"/>
      <c r="H159" s="204"/>
      <c r="I159" s="204"/>
      <c r="J159" s="204"/>
      <c r="K159" s="204"/>
      <c r="L159" s="204"/>
      <c r="M159" s="205"/>
      <c r="N159" s="205"/>
      <c r="O159" s="205"/>
      <c r="P159" s="205"/>
      <c r="Q159" s="205"/>
      <c r="BF159" s="184"/>
      <c r="BG159" s="184"/>
    </row>
    <row r="160" spans="2:72" ht="15" customHeight="1">
      <c r="B160" s="127" t="s">
        <v>851</v>
      </c>
      <c r="C160" s="126" t="s">
        <v>1044</v>
      </c>
      <c r="D160" s="165"/>
      <c r="E160" s="194" t="s">
        <v>317</v>
      </c>
      <c r="F160" s="194" t="s">
        <v>319</v>
      </c>
      <c r="G160" s="207" t="s">
        <v>320</v>
      </c>
      <c r="H160" s="204"/>
      <c r="I160" s="204"/>
      <c r="J160" s="204"/>
      <c r="K160" s="204"/>
      <c r="L160" s="204"/>
      <c r="M160" s="205"/>
      <c r="N160" s="205"/>
      <c r="O160" s="205"/>
      <c r="P160" s="205"/>
      <c r="Q160" s="205"/>
      <c r="BF160" s="184"/>
      <c r="BG160" s="184"/>
    </row>
    <row r="161" spans="2:59" ht="15" customHeight="1">
      <c r="B161" s="172" t="s">
        <v>852</v>
      </c>
      <c r="C161" s="126" t="s">
        <v>1045</v>
      </c>
      <c r="D161" s="208"/>
      <c r="E161" s="201" t="s">
        <v>393</v>
      </c>
      <c r="F161" s="127"/>
      <c r="G161" s="204"/>
      <c r="H161" s="204"/>
      <c r="I161" s="204"/>
      <c r="J161" s="204"/>
      <c r="K161" s="204"/>
      <c r="L161" s="204"/>
      <c r="M161" s="205"/>
      <c r="N161" s="205"/>
      <c r="O161" s="205"/>
      <c r="P161" s="205"/>
      <c r="Q161" s="205"/>
      <c r="BF161" s="184"/>
      <c r="BG161" s="184"/>
    </row>
    <row r="162" spans="2:59" ht="15" customHeight="1">
      <c r="B162" s="127" t="s">
        <v>853</v>
      </c>
      <c r="C162" s="126" t="s">
        <v>1046</v>
      </c>
      <c r="D162" s="165"/>
      <c r="E162" s="194" t="s">
        <v>402</v>
      </c>
      <c r="F162" s="171"/>
      <c r="G162" s="171"/>
      <c r="H162" s="204"/>
      <c r="I162" s="204"/>
      <c r="J162" s="204"/>
      <c r="K162" s="204"/>
      <c r="L162" s="204"/>
      <c r="M162" s="205"/>
      <c r="N162" s="205"/>
      <c r="O162" s="205"/>
      <c r="P162" s="205"/>
      <c r="Q162" s="205"/>
      <c r="BF162" s="184"/>
      <c r="BG162" s="184"/>
    </row>
    <row r="163" spans="2:59" ht="15" customHeight="1">
      <c r="B163" s="127" t="s">
        <v>281</v>
      </c>
      <c r="C163" s="126" t="s">
        <v>1047</v>
      </c>
      <c r="D163" s="165"/>
      <c r="E163" s="194" t="s">
        <v>349</v>
      </c>
      <c r="F163" s="171" t="s">
        <v>334</v>
      </c>
      <c r="G163" s="171" t="s">
        <v>949</v>
      </c>
      <c r="H163" s="171"/>
      <c r="I163" s="204"/>
      <c r="J163" s="204"/>
      <c r="K163" s="204"/>
      <c r="L163" s="204"/>
      <c r="M163" s="205"/>
      <c r="N163" s="205"/>
      <c r="O163" s="205"/>
      <c r="P163" s="205"/>
      <c r="Q163" s="205"/>
      <c r="BF163" s="184"/>
      <c r="BG163" s="184"/>
    </row>
    <row r="164" spans="2:59" ht="15" customHeight="1">
      <c r="B164" s="127" t="s">
        <v>854</v>
      </c>
      <c r="C164" s="126" t="s">
        <v>1048</v>
      </c>
      <c r="D164" s="165"/>
      <c r="E164" s="194" t="s">
        <v>910</v>
      </c>
      <c r="F164" s="194" t="s">
        <v>394</v>
      </c>
      <c r="G164" s="171" t="s">
        <v>912</v>
      </c>
      <c r="H164" s="204"/>
      <c r="I164" s="204"/>
      <c r="J164" s="204"/>
      <c r="K164" s="204"/>
      <c r="L164" s="204"/>
      <c r="M164" s="205"/>
      <c r="N164" s="205"/>
      <c r="O164" s="205"/>
      <c r="P164" s="205"/>
      <c r="Q164" s="205"/>
      <c r="BF164" s="184"/>
      <c r="BG164" s="184"/>
    </row>
    <row r="165" spans="2:59" ht="15" customHeight="1">
      <c r="B165" s="127" t="s">
        <v>282</v>
      </c>
      <c r="C165" s="126" t="s">
        <v>1049</v>
      </c>
      <c r="D165" s="165"/>
      <c r="E165" s="194" t="s">
        <v>335</v>
      </c>
      <c r="F165" s="194" t="s">
        <v>395</v>
      </c>
      <c r="G165" s="194"/>
      <c r="H165" s="204"/>
      <c r="I165" s="204"/>
      <c r="J165" s="204"/>
      <c r="K165" s="204"/>
      <c r="L165" s="204"/>
      <c r="M165" s="205"/>
      <c r="N165" s="205"/>
      <c r="O165" s="205"/>
      <c r="P165" s="205"/>
      <c r="Q165" s="205"/>
      <c r="BF165" s="184"/>
      <c r="BG165" s="184"/>
    </row>
    <row r="166" spans="2:59" ht="15" customHeight="1">
      <c r="B166" s="127" t="s">
        <v>704</v>
      </c>
      <c r="C166" s="126" t="s">
        <v>1050</v>
      </c>
      <c r="D166" s="165"/>
      <c r="E166" s="194" t="s">
        <v>403</v>
      </c>
      <c r="F166" s="127" t="s">
        <v>798</v>
      </c>
      <c r="G166" s="209" t="s">
        <v>404</v>
      </c>
      <c r="H166" s="204"/>
      <c r="I166" s="204"/>
      <c r="J166" s="204"/>
      <c r="K166" s="204"/>
      <c r="L166" s="204"/>
      <c r="M166" s="205"/>
      <c r="N166" s="205"/>
      <c r="O166" s="205"/>
      <c r="P166" s="205"/>
      <c r="Q166" s="205"/>
      <c r="BF166" s="184"/>
      <c r="BG166" s="184"/>
    </row>
    <row r="167" spans="2:59" ht="15" customHeight="1">
      <c r="B167" s="127" t="s">
        <v>705</v>
      </c>
      <c r="C167" s="126" t="s">
        <v>1051</v>
      </c>
      <c r="D167" s="165"/>
      <c r="E167" s="194" t="s">
        <v>950</v>
      </c>
      <c r="F167" s="127" t="s">
        <v>951</v>
      </c>
      <c r="G167" s="204"/>
      <c r="H167" s="204"/>
      <c r="I167" s="204"/>
      <c r="J167" s="204"/>
      <c r="K167" s="204"/>
      <c r="L167" s="204"/>
      <c r="M167" s="205"/>
      <c r="N167" s="205"/>
      <c r="O167" s="205"/>
      <c r="P167" s="205"/>
      <c r="Q167" s="205"/>
      <c r="BF167" s="184"/>
      <c r="BG167" s="184"/>
    </row>
    <row r="168" spans="2:59" ht="15" customHeight="1">
      <c r="B168" s="127" t="s">
        <v>283</v>
      </c>
      <c r="C168" s="126" t="s">
        <v>1052</v>
      </c>
      <c r="D168" s="165"/>
      <c r="E168" s="194" t="s">
        <v>405</v>
      </c>
      <c r="H168" s="204"/>
      <c r="I168" s="204"/>
      <c r="J168" s="204"/>
      <c r="K168" s="204"/>
      <c r="L168" s="204"/>
      <c r="M168" s="205"/>
      <c r="N168" s="205"/>
      <c r="O168" s="205"/>
      <c r="P168" s="205"/>
      <c r="Q168" s="205"/>
      <c r="BF168" s="184"/>
      <c r="BG168" s="184"/>
    </row>
    <row r="169" spans="2:59" ht="15" customHeight="1">
      <c r="B169" s="127" t="s">
        <v>284</v>
      </c>
      <c r="C169" s="126" t="s">
        <v>1053</v>
      </c>
      <c r="D169" s="165"/>
      <c r="E169" s="194" t="s">
        <v>406</v>
      </c>
      <c r="F169" s="194"/>
      <c r="G169" s="194"/>
      <c r="H169" s="204"/>
      <c r="I169" s="204"/>
      <c r="J169" s="204"/>
      <c r="K169" s="204"/>
      <c r="L169" s="204"/>
      <c r="M169" s="205"/>
      <c r="N169" s="205"/>
      <c r="O169" s="205"/>
      <c r="P169" s="205"/>
      <c r="Q169" s="205"/>
      <c r="BF169" s="184"/>
      <c r="BG169" s="184"/>
    </row>
    <row r="170" spans="2:59" ht="15" customHeight="1">
      <c r="B170" s="127" t="s">
        <v>285</v>
      </c>
      <c r="C170" s="126" t="s">
        <v>1054</v>
      </c>
      <c r="D170" s="165"/>
      <c r="E170" s="194" t="s">
        <v>407</v>
      </c>
      <c r="F170" s="194" t="s">
        <v>396</v>
      </c>
      <c r="G170" s="194" t="s">
        <v>397</v>
      </c>
      <c r="H170" s="171"/>
      <c r="I170" s="204"/>
      <c r="J170" s="204"/>
      <c r="K170" s="204"/>
      <c r="L170" s="204"/>
      <c r="M170" s="205"/>
      <c r="N170" s="205"/>
      <c r="O170" s="205"/>
      <c r="P170" s="205"/>
      <c r="Q170" s="205"/>
      <c r="BF170" s="184"/>
      <c r="BG170" s="184"/>
    </row>
    <row r="171" spans="2:59" ht="15" customHeight="1">
      <c r="B171" s="127" t="s">
        <v>702</v>
      </c>
      <c r="C171" s="126" t="s">
        <v>1055</v>
      </c>
      <c r="D171" s="165"/>
      <c r="E171" s="194" t="s">
        <v>408</v>
      </c>
      <c r="F171" s="194"/>
      <c r="G171" s="171"/>
      <c r="H171" s="204"/>
      <c r="I171" s="204"/>
      <c r="J171" s="204"/>
      <c r="K171" s="204"/>
      <c r="L171" s="204"/>
      <c r="M171" s="205"/>
      <c r="N171" s="205"/>
      <c r="O171" s="205"/>
      <c r="P171" s="205"/>
      <c r="Q171" s="205"/>
      <c r="BF171" s="184"/>
      <c r="BG171" s="184"/>
    </row>
    <row r="172" spans="2:59" ht="15" customHeight="1">
      <c r="B172" s="127" t="s">
        <v>286</v>
      </c>
      <c r="C172" s="126" t="s">
        <v>1056</v>
      </c>
      <c r="D172" s="165"/>
      <c r="E172" s="171" t="s">
        <v>918</v>
      </c>
      <c r="F172" s="194"/>
      <c r="G172" s="204"/>
      <c r="H172" s="204"/>
      <c r="I172" s="204"/>
      <c r="J172" s="204"/>
      <c r="K172" s="204"/>
      <c r="L172" s="204"/>
      <c r="M172" s="205"/>
      <c r="N172" s="205"/>
      <c r="O172" s="205"/>
      <c r="P172" s="205"/>
      <c r="Q172" s="205"/>
      <c r="BF172" s="184"/>
      <c r="BG172" s="184"/>
    </row>
    <row r="173" spans="2:59" ht="15" customHeight="1">
      <c r="B173" s="127" t="s">
        <v>855</v>
      </c>
      <c r="C173" s="126" t="s">
        <v>1057</v>
      </c>
      <c r="D173" s="165"/>
      <c r="E173" s="171" t="s">
        <v>409</v>
      </c>
      <c r="F173" s="194" t="s">
        <v>410</v>
      </c>
      <c r="G173" s="209" t="s">
        <v>412</v>
      </c>
      <c r="H173" s="204"/>
      <c r="I173" s="204"/>
      <c r="J173" s="204"/>
      <c r="K173" s="204"/>
      <c r="L173" s="204"/>
      <c r="M173" s="205"/>
      <c r="N173" s="205"/>
      <c r="O173" s="205"/>
      <c r="P173" s="205"/>
      <c r="Q173" s="205"/>
      <c r="BF173" s="184"/>
      <c r="BG173" s="184"/>
    </row>
    <row r="174" spans="2:59" ht="15" customHeight="1">
      <c r="B174" s="127" t="s">
        <v>287</v>
      </c>
      <c r="C174" s="126" t="s">
        <v>1058</v>
      </c>
      <c r="D174" s="165"/>
      <c r="E174" s="194" t="s">
        <v>1549</v>
      </c>
      <c r="F174" s="127"/>
      <c r="G174" s="204"/>
      <c r="H174" s="204"/>
      <c r="I174" s="204"/>
      <c r="J174" s="204"/>
      <c r="K174" s="204"/>
      <c r="L174" s="204"/>
      <c r="M174" s="205"/>
      <c r="N174" s="205"/>
      <c r="O174" s="205"/>
      <c r="P174" s="205"/>
      <c r="Q174" s="205"/>
      <c r="BF174" s="184"/>
      <c r="BG174" s="184"/>
    </row>
    <row r="175" spans="2:59" ht="15" customHeight="1">
      <c r="B175" s="14" t="s">
        <v>288</v>
      </c>
      <c r="C175" s="126" t="s">
        <v>1059</v>
      </c>
      <c r="D175" s="165"/>
      <c r="E175" s="194" t="s">
        <v>411</v>
      </c>
      <c r="F175" s="127"/>
      <c r="G175" s="210"/>
      <c r="H175" s="204"/>
      <c r="I175" s="204"/>
      <c r="J175" s="204"/>
      <c r="K175" s="204"/>
      <c r="L175" s="204"/>
      <c r="M175" s="205"/>
      <c r="N175" s="205"/>
      <c r="O175" s="205"/>
      <c r="P175" s="205"/>
      <c r="Q175" s="205"/>
      <c r="BF175" s="184"/>
      <c r="BG175" s="184"/>
    </row>
    <row r="176" spans="2:59" ht="34.5" customHeight="1">
      <c r="B176" s="127" t="s">
        <v>706</v>
      </c>
      <c r="C176" s="126" t="s">
        <v>1060</v>
      </c>
      <c r="D176" s="165"/>
      <c r="E176" s="194" t="s">
        <v>1550</v>
      </c>
      <c r="F176" s="127"/>
      <c r="G176" s="204"/>
      <c r="H176" s="204"/>
      <c r="I176" s="204"/>
      <c r="J176" s="204"/>
      <c r="K176" s="204"/>
      <c r="L176" s="204"/>
      <c r="M176" s="205"/>
      <c r="N176" s="205"/>
      <c r="O176" s="205"/>
      <c r="P176" s="205"/>
      <c r="Q176" s="205"/>
      <c r="BF176" s="184"/>
      <c r="BG176" s="184"/>
    </row>
    <row r="177" spans="2:59" ht="26.25" customHeight="1">
      <c r="B177" s="172" t="s">
        <v>856</v>
      </c>
      <c r="C177" s="126" t="s">
        <v>1061</v>
      </c>
      <c r="D177" s="208"/>
      <c r="E177" s="201"/>
      <c r="F177" s="201"/>
      <c r="G177" s="204"/>
      <c r="H177" s="204"/>
      <c r="I177" s="204"/>
      <c r="J177" s="204"/>
      <c r="K177" s="204"/>
      <c r="L177" s="204"/>
      <c r="M177" s="205"/>
      <c r="N177" s="205"/>
      <c r="O177" s="205"/>
      <c r="P177" s="205"/>
      <c r="Q177" s="205"/>
      <c r="BF177" s="184"/>
      <c r="BG177" s="184"/>
    </row>
    <row r="178" spans="2:59" ht="15" customHeight="1">
      <c r="B178" s="127" t="s">
        <v>857</v>
      </c>
      <c r="C178" s="126" t="s">
        <v>1062</v>
      </c>
      <c r="D178" s="165"/>
      <c r="E178" s="194" t="s">
        <v>413</v>
      </c>
      <c r="F178" s="194"/>
      <c r="G178" s="194"/>
      <c r="H178" s="204"/>
      <c r="I178" s="204"/>
      <c r="J178" s="204"/>
      <c r="K178" s="204"/>
      <c r="L178" s="204"/>
      <c r="M178" s="205"/>
      <c r="N178" s="205"/>
      <c r="O178" s="205"/>
      <c r="P178" s="205"/>
      <c r="Q178" s="205"/>
      <c r="BF178" s="184"/>
      <c r="BG178" s="184"/>
    </row>
    <row r="179" spans="2:59" ht="15" customHeight="1">
      <c r="B179" s="127" t="s">
        <v>707</v>
      </c>
      <c r="C179" s="126" t="s">
        <v>1063</v>
      </c>
      <c r="D179" s="165"/>
      <c r="E179" s="194" t="s">
        <v>414</v>
      </c>
      <c r="F179" s="171"/>
      <c r="G179" s="204"/>
      <c r="H179" s="204"/>
      <c r="I179" s="204"/>
      <c r="J179" s="204"/>
      <c r="K179" s="204"/>
      <c r="L179" s="204"/>
      <c r="M179" s="205"/>
      <c r="N179" s="205"/>
      <c r="O179" s="205"/>
      <c r="P179" s="205"/>
      <c r="Q179" s="205"/>
      <c r="BF179" s="184"/>
      <c r="BG179" s="184"/>
    </row>
    <row r="180" spans="2:59" ht="15" customHeight="1">
      <c r="B180" s="127" t="s">
        <v>350</v>
      </c>
      <c r="C180" s="126" t="s">
        <v>1064</v>
      </c>
      <c r="D180" s="165"/>
      <c r="E180" s="194" t="s">
        <v>415</v>
      </c>
      <c r="F180" s="171" t="s">
        <v>416</v>
      </c>
      <c r="G180" s="204"/>
      <c r="H180" s="204"/>
      <c r="I180" s="204"/>
      <c r="J180" s="204"/>
      <c r="K180" s="204"/>
      <c r="L180" s="204"/>
      <c r="M180" s="205"/>
      <c r="N180" s="205"/>
      <c r="O180" s="205"/>
      <c r="P180" s="205"/>
      <c r="Q180" s="205"/>
      <c r="BF180" s="184"/>
      <c r="BG180" s="184"/>
    </row>
    <row r="181" spans="2:59" ht="15" customHeight="1">
      <c r="B181" s="127" t="s">
        <v>351</v>
      </c>
      <c r="C181" s="126" t="s">
        <v>1065</v>
      </c>
      <c r="D181" s="165"/>
      <c r="E181" s="194" t="s">
        <v>1551</v>
      </c>
      <c r="F181" s="194" t="s">
        <v>1552</v>
      </c>
      <c r="G181" s="204"/>
      <c r="H181" s="204"/>
      <c r="I181" s="204"/>
      <c r="J181" s="204"/>
      <c r="K181" s="204"/>
      <c r="L181" s="204"/>
      <c r="M181" s="205"/>
      <c r="N181" s="205"/>
      <c r="O181" s="205"/>
      <c r="P181" s="205"/>
      <c r="Q181" s="205"/>
      <c r="BF181" s="184"/>
      <c r="BG181" s="184"/>
    </row>
    <row r="182" spans="2:59" ht="15" customHeight="1">
      <c r="B182" s="127" t="s">
        <v>352</v>
      </c>
      <c r="C182" s="126" t="s">
        <v>1066</v>
      </c>
      <c r="D182" s="165"/>
      <c r="E182" s="194" t="s">
        <v>417</v>
      </c>
      <c r="F182" s="194"/>
      <c r="G182" s="171"/>
      <c r="H182" s="204"/>
      <c r="I182" s="204"/>
      <c r="J182" s="204"/>
      <c r="K182" s="204"/>
      <c r="L182" s="204"/>
      <c r="M182" s="205"/>
      <c r="N182" s="205"/>
      <c r="O182" s="205"/>
      <c r="P182" s="205"/>
      <c r="Q182" s="205"/>
      <c r="BF182" s="184"/>
      <c r="BG182" s="184"/>
    </row>
    <row r="183" spans="2:59" ht="15" customHeight="1">
      <c r="B183" s="127" t="s">
        <v>353</v>
      </c>
      <c r="C183" s="126" t="s">
        <v>1067</v>
      </c>
      <c r="D183" s="165"/>
      <c r="E183" s="194" t="s">
        <v>1553</v>
      </c>
      <c r="F183" s="171"/>
      <c r="G183" s="204"/>
      <c r="H183" s="204"/>
      <c r="I183" s="204"/>
      <c r="J183" s="204"/>
      <c r="K183" s="204"/>
      <c r="L183" s="204"/>
      <c r="M183" s="205"/>
      <c r="N183" s="205"/>
      <c r="O183" s="205"/>
      <c r="P183" s="205"/>
      <c r="Q183" s="205"/>
      <c r="BF183" s="184"/>
      <c r="BG183" s="184"/>
    </row>
    <row r="184" spans="2:59" ht="15" customHeight="1">
      <c r="B184" s="127" t="s">
        <v>354</v>
      </c>
      <c r="C184" s="126" t="s">
        <v>1068</v>
      </c>
      <c r="D184" s="165"/>
      <c r="E184" s="194" t="s">
        <v>453</v>
      </c>
      <c r="F184" s="194"/>
      <c r="G184" s="194"/>
      <c r="H184" s="194"/>
      <c r="I184" s="204"/>
      <c r="J184" s="204"/>
      <c r="K184" s="204"/>
      <c r="L184" s="204"/>
      <c r="M184" s="205"/>
      <c r="N184" s="205"/>
      <c r="O184" s="205"/>
      <c r="P184" s="205"/>
      <c r="Q184" s="205"/>
      <c r="BF184" s="184"/>
      <c r="BG184" s="184"/>
    </row>
    <row r="185" spans="2:59" ht="15" customHeight="1">
      <c r="B185" s="127" t="s">
        <v>356</v>
      </c>
      <c r="C185" s="126" t="s">
        <v>1069</v>
      </c>
      <c r="D185" s="165"/>
      <c r="E185" s="194" t="s">
        <v>419</v>
      </c>
      <c r="F185" s="127"/>
      <c r="G185" s="204"/>
      <c r="H185" s="204"/>
      <c r="I185" s="204"/>
      <c r="J185" s="204"/>
      <c r="K185" s="204"/>
      <c r="L185" s="204"/>
      <c r="M185" s="205"/>
      <c r="N185" s="205"/>
      <c r="O185" s="205"/>
      <c r="P185" s="205"/>
      <c r="Q185" s="205"/>
      <c r="BF185" s="184"/>
      <c r="BG185" s="184"/>
    </row>
    <row r="186" spans="2:59" ht="30.75" customHeight="1">
      <c r="B186" s="127" t="s">
        <v>355</v>
      </c>
      <c r="C186" s="126" t="s">
        <v>1070</v>
      </c>
      <c r="D186" s="165"/>
      <c r="E186" s="171" t="s">
        <v>418</v>
      </c>
      <c r="F186" s="211" t="s">
        <v>454</v>
      </c>
      <c r="G186" s="204"/>
      <c r="H186" s="204"/>
      <c r="I186" s="204"/>
      <c r="J186" s="204"/>
      <c r="K186" s="204"/>
      <c r="L186" s="204"/>
      <c r="M186" s="205"/>
      <c r="N186" s="205"/>
      <c r="O186" s="205"/>
      <c r="P186" s="205"/>
      <c r="Q186" s="205"/>
      <c r="BF186" s="184"/>
      <c r="BG186" s="184"/>
    </row>
    <row r="187" spans="2:59" ht="15" customHeight="1">
      <c r="B187" s="127" t="s">
        <v>256</v>
      </c>
      <c r="C187" s="126" t="s">
        <v>1071</v>
      </c>
      <c r="D187" s="165"/>
      <c r="E187" s="171" t="s">
        <v>455</v>
      </c>
      <c r="F187" s="212" t="s">
        <v>799</v>
      </c>
      <c r="G187" s="204"/>
      <c r="H187" s="204"/>
      <c r="I187" s="204"/>
      <c r="J187" s="204"/>
      <c r="K187" s="204"/>
      <c r="L187" s="204"/>
      <c r="M187" s="205"/>
      <c r="N187" s="205"/>
      <c r="O187" s="205"/>
      <c r="P187" s="205"/>
      <c r="Q187" s="205"/>
      <c r="BF187" s="184"/>
      <c r="BG187" s="184"/>
    </row>
    <row r="188" spans="2:59" ht="15" customHeight="1">
      <c r="B188" s="127" t="s">
        <v>357</v>
      </c>
      <c r="C188" s="126" t="s">
        <v>1072</v>
      </c>
      <c r="D188" s="165"/>
      <c r="E188" s="194" t="s">
        <v>420</v>
      </c>
      <c r="F188" s="127"/>
      <c r="G188" s="204"/>
      <c r="H188" s="204"/>
      <c r="I188" s="204"/>
      <c r="J188" s="204"/>
      <c r="K188" s="204"/>
      <c r="L188" s="204"/>
      <c r="M188" s="205"/>
      <c r="N188" s="205"/>
      <c r="O188" s="205"/>
      <c r="P188" s="205"/>
      <c r="Q188" s="205"/>
      <c r="BF188" s="184"/>
      <c r="BG188" s="184"/>
    </row>
    <row r="189" spans="2:59" ht="15" customHeight="1">
      <c r="B189" s="127" t="s">
        <v>708</v>
      </c>
      <c r="C189" s="126" t="s">
        <v>1073</v>
      </c>
      <c r="D189" s="165"/>
      <c r="E189" s="171" t="s">
        <v>421</v>
      </c>
      <c r="F189" s="127"/>
      <c r="G189" s="204"/>
      <c r="H189" s="204"/>
      <c r="I189" s="204"/>
      <c r="J189" s="204"/>
      <c r="K189" s="204"/>
      <c r="L189" s="204"/>
      <c r="M189" s="205"/>
      <c r="N189" s="205"/>
      <c r="O189" s="205"/>
      <c r="P189" s="205"/>
      <c r="Q189" s="205"/>
      <c r="BF189" s="184"/>
      <c r="BG189" s="184"/>
    </row>
    <row r="190" spans="2:59" ht="15" customHeight="1">
      <c r="B190" s="127" t="s">
        <v>358</v>
      </c>
      <c r="C190" s="126" t="s">
        <v>1074</v>
      </c>
      <c r="D190" s="165"/>
      <c r="E190" s="194" t="s">
        <v>422</v>
      </c>
      <c r="F190" s="127"/>
      <c r="G190" s="204"/>
      <c r="H190" s="204"/>
      <c r="I190" s="204"/>
      <c r="J190" s="204"/>
      <c r="K190" s="204"/>
      <c r="L190" s="204"/>
      <c r="M190" s="205"/>
      <c r="N190" s="205"/>
      <c r="O190" s="205"/>
      <c r="P190" s="205"/>
      <c r="Q190" s="205"/>
      <c r="BF190" s="184"/>
      <c r="BG190" s="184"/>
    </row>
    <row r="191" spans="2:59" ht="15" customHeight="1">
      <c r="B191" s="127" t="s">
        <v>359</v>
      </c>
      <c r="C191" s="126" t="s">
        <v>1075</v>
      </c>
      <c r="D191" s="165"/>
      <c r="E191" s="194" t="s">
        <v>456</v>
      </c>
      <c r="F191" s="127"/>
      <c r="G191" s="204"/>
      <c r="H191" s="204"/>
      <c r="I191" s="204"/>
      <c r="J191" s="204"/>
      <c r="K191" s="204"/>
      <c r="L191" s="204"/>
      <c r="M191" s="205"/>
      <c r="N191" s="205"/>
      <c r="O191" s="205"/>
      <c r="P191" s="205"/>
      <c r="Q191" s="205"/>
      <c r="BF191" s="184"/>
      <c r="BG191" s="184"/>
    </row>
    <row r="192" spans="2:59" ht="15" customHeight="1">
      <c r="B192" s="127" t="s">
        <v>1586</v>
      </c>
      <c r="C192" s="126" t="s">
        <v>1076</v>
      </c>
      <c r="D192" s="165"/>
      <c r="E192" s="194" t="s">
        <v>457</v>
      </c>
      <c r="F192" s="127"/>
      <c r="G192" s="204"/>
      <c r="H192" s="204"/>
      <c r="I192" s="204"/>
      <c r="J192" s="204"/>
      <c r="K192" s="204"/>
      <c r="L192" s="204"/>
      <c r="M192" s="205"/>
      <c r="N192" s="205"/>
      <c r="O192" s="205"/>
      <c r="P192" s="205"/>
      <c r="Q192" s="205"/>
      <c r="BF192" s="184"/>
      <c r="BG192" s="184"/>
    </row>
    <row r="193" spans="2:59" ht="15" customHeight="1">
      <c r="B193" s="127" t="s">
        <v>1120</v>
      </c>
      <c r="C193" s="126" t="s">
        <v>1077</v>
      </c>
      <c r="D193" s="165"/>
      <c r="E193" s="194" t="s">
        <v>458</v>
      </c>
      <c r="F193" s="127"/>
      <c r="G193" s="204"/>
      <c r="H193" s="204"/>
      <c r="I193" s="204"/>
      <c r="J193" s="204"/>
      <c r="K193" s="204"/>
      <c r="L193" s="204"/>
      <c r="M193" s="205"/>
      <c r="N193" s="205"/>
      <c r="O193" s="205"/>
      <c r="P193" s="205"/>
      <c r="Q193" s="205"/>
      <c r="BF193" s="184"/>
      <c r="BG193" s="184"/>
    </row>
    <row r="194" spans="2:59" ht="15" customHeight="1">
      <c r="B194" s="127" t="s">
        <v>1587</v>
      </c>
      <c r="C194" s="126" t="s">
        <v>873</v>
      </c>
      <c r="E194" s="171" t="s">
        <v>423</v>
      </c>
      <c r="F194" s="127"/>
      <c r="G194" s="213"/>
      <c r="H194" s="213"/>
      <c r="I194" s="213"/>
      <c r="J194" s="213"/>
      <c r="K194" s="213"/>
      <c r="L194" s="213"/>
      <c r="M194" s="213"/>
      <c r="N194" s="213"/>
      <c r="O194" s="213"/>
      <c r="P194" s="213"/>
      <c r="Q194" s="213"/>
      <c r="BF194" s="184"/>
      <c r="BG194" s="184"/>
    </row>
    <row r="195" spans="2:59" ht="15" customHeight="1">
      <c r="B195" s="127" t="s">
        <v>1588</v>
      </c>
      <c r="C195" s="126" t="s">
        <v>874</v>
      </c>
      <c r="E195" s="171" t="s">
        <v>952</v>
      </c>
      <c r="F195" s="127"/>
      <c r="G195" s="213"/>
      <c r="H195" s="213"/>
      <c r="I195" s="213"/>
      <c r="J195" s="213"/>
      <c r="K195" s="213"/>
      <c r="L195" s="213"/>
      <c r="M195" s="213"/>
      <c r="N195" s="213"/>
      <c r="O195" s="213"/>
      <c r="P195" s="213"/>
      <c r="Q195" s="213"/>
      <c r="BF195" s="184"/>
      <c r="BG195" s="184"/>
    </row>
    <row r="196" spans="2:59" ht="15" customHeight="1">
      <c r="B196" s="127" t="s">
        <v>1589</v>
      </c>
      <c r="C196" s="126" t="s">
        <v>875</v>
      </c>
      <c r="E196" s="214"/>
      <c r="F196" s="127"/>
      <c r="G196" s="213"/>
      <c r="H196" s="213"/>
      <c r="I196" s="213"/>
      <c r="J196" s="213"/>
      <c r="K196" s="213"/>
      <c r="L196" s="213"/>
      <c r="M196" s="213"/>
      <c r="N196" s="213"/>
      <c r="O196" s="213"/>
      <c r="P196" s="213"/>
      <c r="Q196" s="213"/>
      <c r="BF196" s="184"/>
      <c r="BG196" s="184"/>
    </row>
    <row r="197" spans="2:59" ht="15" customHeight="1">
      <c r="B197" s="127" t="s">
        <v>1590</v>
      </c>
      <c r="C197" s="126" t="s">
        <v>876</v>
      </c>
      <c r="E197" s="214"/>
      <c r="F197" s="127"/>
      <c r="G197" s="213"/>
      <c r="H197" s="213"/>
      <c r="I197" s="213"/>
      <c r="J197" s="213"/>
      <c r="K197" s="213"/>
      <c r="L197" s="213"/>
      <c r="M197" s="213"/>
      <c r="N197" s="213"/>
      <c r="O197" s="213"/>
      <c r="P197" s="213"/>
      <c r="Q197" s="213"/>
      <c r="BF197" s="184"/>
      <c r="BG197" s="184"/>
    </row>
    <row r="198" spans="2:59" ht="15" customHeight="1">
      <c r="B198" s="127" t="s">
        <v>1591</v>
      </c>
      <c r="C198" s="126" t="s">
        <v>877</v>
      </c>
      <c r="E198" s="214"/>
      <c r="F198" s="127"/>
      <c r="G198" s="213"/>
      <c r="H198" s="213"/>
      <c r="I198" s="213"/>
      <c r="J198" s="213"/>
      <c r="K198" s="213"/>
      <c r="L198" s="213"/>
      <c r="M198" s="213"/>
      <c r="N198" s="213"/>
      <c r="O198" s="213"/>
      <c r="P198" s="213"/>
      <c r="Q198" s="213"/>
      <c r="BF198" s="184"/>
      <c r="BG198" s="184"/>
    </row>
    <row r="199" spans="2:59" ht="15" customHeight="1">
      <c r="B199" s="127" t="s">
        <v>1121</v>
      </c>
      <c r="C199" s="126" t="s">
        <v>878</v>
      </c>
      <c r="E199" s="147" t="s">
        <v>424</v>
      </c>
      <c r="F199" s="127"/>
      <c r="G199" s="213"/>
      <c r="H199" s="213"/>
      <c r="I199" s="213"/>
      <c r="J199" s="213"/>
      <c r="K199" s="213"/>
      <c r="L199" s="213"/>
      <c r="M199" s="213"/>
      <c r="N199" s="213"/>
      <c r="O199" s="213"/>
      <c r="P199" s="213"/>
      <c r="Q199" s="213"/>
      <c r="BF199" s="184"/>
      <c r="BG199" s="184"/>
    </row>
    <row r="200" spans="2:59" ht="15" customHeight="1">
      <c r="B200" s="147" t="s">
        <v>1122</v>
      </c>
      <c r="C200" s="126" t="s">
        <v>879</v>
      </c>
      <c r="E200" s="214" t="s">
        <v>425</v>
      </c>
      <c r="F200" s="127"/>
      <c r="G200" s="213"/>
      <c r="H200" s="213"/>
      <c r="I200" s="213"/>
      <c r="J200" s="213"/>
      <c r="K200" s="213"/>
      <c r="L200" s="213"/>
      <c r="M200" s="213"/>
      <c r="N200" s="213"/>
      <c r="O200" s="213"/>
      <c r="P200" s="213"/>
      <c r="Q200" s="213"/>
      <c r="BF200" s="184"/>
      <c r="BG200" s="184"/>
    </row>
    <row r="201" spans="2:59" ht="15" customHeight="1">
      <c r="B201" s="147" t="s">
        <v>1592</v>
      </c>
      <c r="C201" s="126" t="s">
        <v>880</v>
      </c>
      <c r="E201" s="215" t="s">
        <v>426</v>
      </c>
      <c r="F201" s="127"/>
      <c r="G201" s="213"/>
      <c r="H201" s="213"/>
      <c r="I201" s="213"/>
      <c r="J201" s="213"/>
      <c r="K201" s="213"/>
      <c r="L201" s="213"/>
      <c r="M201" s="213"/>
      <c r="N201" s="213"/>
      <c r="O201" s="213"/>
      <c r="P201" s="213"/>
      <c r="Q201" s="213"/>
      <c r="BF201" s="184"/>
      <c r="BG201" s="184"/>
    </row>
    <row r="202" spans="2:59" ht="15" customHeight="1">
      <c r="B202" s="147" t="s">
        <v>1593</v>
      </c>
      <c r="C202" s="126" t="s">
        <v>881</v>
      </c>
      <c r="E202" s="214" t="s">
        <v>427</v>
      </c>
      <c r="F202" s="127"/>
      <c r="G202" s="213"/>
      <c r="H202" s="213"/>
      <c r="I202" s="213"/>
      <c r="J202" s="213"/>
      <c r="K202" s="213"/>
      <c r="L202" s="213"/>
      <c r="M202" s="213"/>
      <c r="N202" s="213"/>
      <c r="O202" s="213"/>
      <c r="P202" s="213"/>
      <c r="Q202" s="213"/>
      <c r="BF202" s="184"/>
      <c r="BG202" s="184"/>
    </row>
    <row r="203" spans="2:59" ht="15" customHeight="1">
      <c r="B203" s="150" t="s">
        <v>1123</v>
      </c>
      <c r="C203" s="126" t="s">
        <v>882</v>
      </c>
      <c r="E203" s="214" t="s">
        <v>459</v>
      </c>
      <c r="F203" s="127" t="s">
        <v>428</v>
      </c>
      <c r="G203" s="213"/>
      <c r="H203" s="213"/>
      <c r="I203" s="213"/>
      <c r="J203" s="213"/>
      <c r="K203" s="213"/>
      <c r="L203" s="213"/>
      <c r="M203" s="213"/>
      <c r="N203" s="213"/>
      <c r="O203" s="213"/>
      <c r="P203" s="213"/>
      <c r="Q203" s="213"/>
      <c r="BF203" s="184"/>
      <c r="BG203" s="184"/>
    </row>
    <row r="204" spans="2:59" ht="15" customHeight="1">
      <c r="C204" s="126"/>
      <c r="E204" s="214"/>
      <c r="F204" s="127"/>
      <c r="G204" s="213"/>
      <c r="H204" s="213"/>
      <c r="I204" s="213"/>
      <c r="J204" s="213"/>
      <c r="K204" s="213"/>
      <c r="L204" s="213"/>
      <c r="M204" s="213"/>
      <c r="N204" s="213"/>
      <c r="O204" s="213"/>
      <c r="P204" s="213"/>
      <c r="Q204" s="213"/>
      <c r="BF204" s="184"/>
      <c r="BG204" s="184"/>
    </row>
    <row r="205" spans="2:59" ht="15" customHeight="1">
      <c r="C205" s="126"/>
      <c r="E205" s="214"/>
      <c r="F205" s="127"/>
      <c r="G205" s="213"/>
      <c r="H205" s="213"/>
      <c r="I205" s="213"/>
      <c r="J205" s="213"/>
      <c r="K205" s="213"/>
      <c r="L205" s="213"/>
      <c r="M205" s="213"/>
      <c r="N205" s="213"/>
      <c r="O205" s="213"/>
      <c r="P205" s="213"/>
      <c r="Q205" s="213"/>
      <c r="BF205" s="184"/>
      <c r="BG205" s="184"/>
    </row>
    <row r="206" spans="2:59" ht="15" customHeight="1">
      <c r="C206" s="126"/>
      <c r="E206" s="214"/>
      <c r="F206" s="127"/>
      <c r="G206" s="213"/>
      <c r="H206" s="213"/>
      <c r="I206" s="213"/>
      <c r="J206" s="213"/>
      <c r="K206" s="213"/>
      <c r="L206" s="213"/>
      <c r="M206" s="213"/>
      <c r="N206" s="213"/>
      <c r="O206" s="213"/>
      <c r="P206" s="213"/>
      <c r="Q206" s="213"/>
      <c r="BF206" s="184"/>
      <c r="BG206" s="184"/>
    </row>
    <row r="207" spans="2:59" ht="15" customHeight="1">
      <c r="C207" s="126"/>
      <c r="E207" s="214"/>
      <c r="F207" s="127"/>
      <c r="G207" s="213"/>
      <c r="H207" s="213"/>
      <c r="I207" s="213"/>
      <c r="J207" s="213"/>
      <c r="K207" s="213"/>
      <c r="L207" s="213"/>
      <c r="M207" s="213"/>
      <c r="N207" s="213"/>
      <c r="O207" s="213"/>
      <c r="P207" s="213"/>
      <c r="Q207" s="213"/>
      <c r="BF207" s="184"/>
      <c r="BG207" s="184"/>
    </row>
    <row r="208" spans="2:59" ht="15" customHeight="1">
      <c r="C208" s="126"/>
      <c r="E208" s="214"/>
      <c r="F208" s="212"/>
      <c r="G208" s="213"/>
      <c r="H208" s="213"/>
      <c r="I208" s="213"/>
      <c r="J208" s="213"/>
      <c r="K208" s="213"/>
      <c r="L208" s="213"/>
      <c r="M208" s="213"/>
      <c r="N208" s="213"/>
      <c r="O208" s="213"/>
      <c r="P208" s="213"/>
      <c r="Q208" s="213"/>
      <c r="BF208" s="184"/>
      <c r="BG208" s="184"/>
    </row>
    <row r="209" spans="2:59" ht="15" customHeight="1">
      <c r="C209" s="126"/>
      <c r="E209" s="213"/>
      <c r="F209" s="127"/>
      <c r="G209" s="213"/>
      <c r="H209" s="213"/>
      <c r="I209" s="213"/>
      <c r="J209" s="213"/>
      <c r="K209" s="213"/>
      <c r="L209" s="213"/>
      <c r="M209" s="213"/>
      <c r="N209" s="213"/>
      <c r="O209" s="213"/>
      <c r="P209" s="213"/>
      <c r="Q209" s="213"/>
      <c r="BF209" s="184"/>
      <c r="BG209" s="184"/>
    </row>
    <row r="210" spans="2:59" ht="15" customHeight="1">
      <c r="B210" s="154"/>
      <c r="E210" s="213"/>
      <c r="F210" s="127"/>
      <c r="G210" s="213"/>
      <c r="H210" s="213"/>
      <c r="I210" s="213"/>
      <c r="J210" s="213"/>
      <c r="K210" s="213"/>
      <c r="L210" s="213"/>
      <c r="M210" s="213"/>
      <c r="N210" s="213"/>
      <c r="O210" s="213"/>
      <c r="P210" s="213"/>
      <c r="Q210" s="213"/>
      <c r="BF210" s="184"/>
      <c r="BG210" s="184"/>
    </row>
    <row r="211" spans="2:59" ht="15" customHeight="1">
      <c r="B211" s="154"/>
      <c r="E211" s="213"/>
      <c r="F211" s="127"/>
      <c r="G211" s="213"/>
      <c r="H211" s="213"/>
      <c r="I211" s="213"/>
      <c r="J211" s="213"/>
      <c r="K211" s="213"/>
      <c r="L211" s="213"/>
      <c r="M211" s="213"/>
      <c r="N211" s="213"/>
      <c r="O211" s="213"/>
      <c r="P211" s="213"/>
      <c r="Q211" s="213"/>
      <c r="BF211" s="184"/>
      <c r="BG211" s="184"/>
    </row>
    <row r="212" spans="2:59" ht="15" customHeight="1">
      <c r="B212" s="154"/>
      <c r="E212" s="213"/>
      <c r="F212" s="127"/>
      <c r="G212" s="213"/>
      <c r="H212" s="213"/>
      <c r="I212" s="213"/>
      <c r="J212" s="213"/>
      <c r="K212" s="213"/>
      <c r="L212" s="213"/>
      <c r="M212" s="213"/>
      <c r="N212" s="213"/>
      <c r="O212" s="213"/>
      <c r="P212" s="213"/>
      <c r="Q212" s="213"/>
      <c r="BF212" s="184"/>
      <c r="BG212" s="184"/>
    </row>
    <row r="213" spans="2:59" ht="15" customHeight="1">
      <c r="B213" s="154"/>
      <c r="E213" s="213"/>
      <c r="F213" s="127"/>
      <c r="G213" s="213"/>
      <c r="H213" s="213"/>
      <c r="I213" s="213"/>
      <c r="J213" s="213"/>
      <c r="K213" s="213"/>
      <c r="L213" s="213"/>
      <c r="M213" s="213"/>
      <c r="N213" s="213"/>
      <c r="O213" s="213"/>
      <c r="P213" s="213"/>
      <c r="Q213" s="213"/>
      <c r="BF213" s="184"/>
      <c r="BG213" s="184"/>
    </row>
    <row r="214" spans="2:59" ht="15" customHeight="1">
      <c r="B214" s="154"/>
      <c r="E214" s="213"/>
      <c r="F214" s="127"/>
      <c r="G214" s="213"/>
      <c r="H214" s="213"/>
      <c r="I214" s="213"/>
      <c r="J214" s="213"/>
      <c r="K214" s="213"/>
      <c r="L214" s="213"/>
      <c r="M214" s="213"/>
      <c r="N214" s="213"/>
      <c r="O214" s="213"/>
      <c r="P214" s="213"/>
      <c r="Q214" s="213"/>
      <c r="BF214" s="184"/>
      <c r="BG214" s="184"/>
    </row>
    <row r="215" spans="2:59" ht="15" customHeight="1">
      <c r="B215" s="154"/>
      <c r="E215" s="213"/>
      <c r="F215" s="127"/>
      <c r="G215" s="213"/>
      <c r="H215" s="213"/>
      <c r="I215" s="213"/>
      <c r="J215" s="213"/>
      <c r="K215" s="213"/>
      <c r="L215" s="213"/>
      <c r="M215" s="213"/>
      <c r="N215" s="213"/>
      <c r="O215" s="213"/>
      <c r="P215" s="213"/>
      <c r="Q215" s="213"/>
      <c r="BF215" s="184"/>
      <c r="BG215" s="184"/>
    </row>
    <row r="216" spans="2:59" ht="15" customHeight="1">
      <c r="B216" s="154"/>
      <c r="E216" s="213"/>
      <c r="F216" s="127"/>
      <c r="G216" s="213"/>
      <c r="H216" s="213"/>
      <c r="I216" s="213"/>
      <c r="J216" s="213"/>
      <c r="K216" s="213"/>
      <c r="L216" s="213"/>
      <c r="M216" s="213"/>
      <c r="N216" s="213"/>
      <c r="O216" s="213"/>
      <c r="P216" s="213"/>
      <c r="Q216" s="213"/>
      <c r="BF216" s="184"/>
      <c r="BG216" s="184"/>
    </row>
    <row r="217" spans="2:59" ht="15" customHeight="1">
      <c r="B217" s="154"/>
      <c r="E217" s="213"/>
      <c r="F217" s="127"/>
      <c r="G217" s="213"/>
      <c r="H217" s="213"/>
      <c r="I217" s="213"/>
      <c r="J217" s="213"/>
      <c r="K217" s="213"/>
      <c r="L217" s="213"/>
      <c r="M217" s="213"/>
      <c r="N217" s="213"/>
      <c r="O217" s="213"/>
      <c r="P217" s="213"/>
      <c r="Q217" s="213"/>
      <c r="BF217" s="184"/>
      <c r="BG217" s="184"/>
    </row>
    <row r="218" spans="2:59" ht="15" customHeight="1">
      <c r="B218" s="154"/>
      <c r="E218" s="213"/>
      <c r="F218" s="127"/>
      <c r="G218" s="213"/>
      <c r="H218" s="213"/>
      <c r="I218" s="213"/>
      <c r="J218" s="213"/>
      <c r="K218" s="213"/>
      <c r="L218" s="213"/>
      <c r="M218" s="213"/>
      <c r="N218" s="213"/>
      <c r="O218" s="213"/>
      <c r="P218" s="213"/>
      <c r="Q218" s="213"/>
      <c r="BF218" s="184"/>
      <c r="BG218" s="184"/>
    </row>
    <row r="219" spans="2:59" ht="15" customHeight="1">
      <c r="B219" s="154"/>
      <c r="E219" s="213"/>
      <c r="F219" s="127"/>
      <c r="G219" s="213"/>
      <c r="H219" s="213"/>
      <c r="I219" s="213"/>
      <c r="J219" s="213"/>
      <c r="K219" s="213"/>
      <c r="L219" s="213"/>
      <c r="M219" s="213"/>
      <c r="N219" s="213"/>
      <c r="O219" s="213"/>
      <c r="P219" s="213"/>
      <c r="Q219" s="213"/>
      <c r="BF219" s="184"/>
      <c r="BG219" s="184"/>
    </row>
    <row r="220" spans="2:59" ht="15" customHeight="1">
      <c r="B220" s="154"/>
      <c r="E220" s="171"/>
      <c r="F220" s="127"/>
      <c r="G220" s="213"/>
      <c r="H220" s="213"/>
      <c r="I220" s="213"/>
      <c r="J220" s="213"/>
      <c r="K220" s="213"/>
      <c r="L220" s="213"/>
      <c r="M220" s="213"/>
      <c r="N220" s="213"/>
      <c r="O220" s="213"/>
      <c r="P220" s="213"/>
      <c r="Q220" s="213"/>
      <c r="BF220" s="184"/>
      <c r="BG220" s="184"/>
    </row>
    <row r="221" spans="2:59" ht="15" customHeight="1">
      <c r="B221" s="194" t="s">
        <v>883</v>
      </c>
      <c r="C221" s="14" t="s">
        <v>919</v>
      </c>
      <c r="D221" s="173" t="s">
        <v>794</v>
      </c>
      <c r="E221" s="173" t="s">
        <v>460</v>
      </c>
      <c r="F221" s="173" t="s">
        <v>461</v>
      </c>
      <c r="P221" s="213"/>
      <c r="Q221" s="213"/>
      <c r="BF221" s="184"/>
      <c r="BG221" s="184"/>
    </row>
    <row r="222" spans="2:59" ht="15" customHeight="1">
      <c r="B222" s="128" t="s">
        <v>795</v>
      </c>
      <c r="C222" s="14" t="s">
        <v>920</v>
      </c>
      <c r="D222" s="173" t="s">
        <v>796</v>
      </c>
      <c r="E222" s="173" t="s">
        <v>314</v>
      </c>
      <c r="F222" s="65"/>
      <c r="G222" s="195"/>
      <c r="P222" s="213"/>
      <c r="Q222" s="213"/>
      <c r="BF222" s="184"/>
      <c r="BG222" s="184"/>
    </row>
    <row r="223" spans="2:59" ht="15" customHeight="1">
      <c r="B223" s="128" t="s">
        <v>884</v>
      </c>
      <c r="C223" s="14" t="s">
        <v>921</v>
      </c>
      <c r="D223" s="173" t="s">
        <v>429</v>
      </c>
      <c r="E223" s="173" t="s">
        <v>430</v>
      </c>
      <c r="F223" s="65"/>
      <c r="P223" s="213"/>
      <c r="Q223" s="213"/>
      <c r="BF223" s="184"/>
      <c r="BG223" s="184"/>
    </row>
    <row r="224" spans="2:59" ht="15" customHeight="1">
      <c r="B224" s="194" t="s">
        <v>498</v>
      </c>
      <c r="C224" s="14" t="s">
        <v>922</v>
      </c>
      <c r="D224" s="173" t="s">
        <v>462</v>
      </c>
      <c r="E224" s="173" t="s">
        <v>463</v>
      </c>
      <c r="F224" s="65"/>
      <c r="P224" s="213"/>
      <c r="Q224" s="213"/>
      <c r="BF224" s="184"/>
      <c r="BG224" s="184"/>
    </row>
    <row r="225" spans="2:59" ht="15" customHeight="1">
      <c r="B225" s="194" t="s">
        <v>384</v>
      </c>
      <c r="C225" s="14" t="s">
        <v>923</v>
      </c>
      <c r="D225" s="173" t="s">
        <v>464</v>
      </c>
      <c r="E225" s="173" t="s">
        <v>465</v>
      </c>
      <c r="F225" s="65"/>
      <c r="G225" s="65"/>
      <c r="P225" s="213"/>
      <c r="Q225" s="213"/>
      <c r="BF225" s="184"/>
      <c r="BG225" s="184"/>
    </row>
    <row r="226" spans="2:59" ht="15" customHeight="1">
      <c r="B226" s="206" t="s">
        <v>385</v>
      </c>
      <c r="C226" s="14" t="s">
        <v>924</v>
      </c>
      <c r="D226" s="173" t="s">
        <v>466</v>
      </c>
      <c r="E226" s="65"/>
      <c r="F226" s="65"/>
      <c r="P226" s="213"/>
      <c r="Q226" s="213"/>
      <c r="BF226" s="184"/>
      <c r="BG226" s="184"/>
    </row>
    <row r="227" spans="2:59" ht="15" customHeight="1">
      <c r="B227" s="216" t="s">
        <v>386</v>
      </c>
      <c r="C227" s="14" t="s">
        <v>925</v>
      </c>
      <c r="D227" s="173" t="s">
        <v>895</v>
      </c>
      <c r="E227" s="173" t="s">
        <v>339</v>
      </c>
      <c r="F227" s="65"/>
      <c r="P227" s="213"/>
      <c r="Q227" s="213"/>
      <c r="BF227" s="184"/>
      <c r="BG227" s="184"/>
    </row>
    <row r="228" spans="2:59" ht="15" customHeight="1">
      <c r="B228" s="216" t="s">
        <v>500</v>
      </c>
      <c r="C228" s="14" t="s">
        <v>926</v>
      </c>
      <c r="D228" s="173" t="s">
        <v>340</v>
      </c>
      <c r="E228" s="173" t="s">
        <v>342</v>
      </c>
      <c r="F228" s="206"/>
      <c r="G228" s="194"/>
      <c r="H228" s="194"/>
      <c r="P228" s="213"/>
      <c r="Q228" s="213"/>
      <c r="BF228" s="184"/>
      <c r="BG228" s="184"/>
    </row>
    <row r="229" spans="2:59" ht="15" customHeight="1">
      <c r="B229" s="216" t="s">
        <v>337</v>
      </c>
      <c r="C229" s="14" t="s">
        <v>927</v>
      </c>
      <c r="D229" s="173" t="s">
        <v>467</v>
      </c>
      <c r="E229" s="173" t="s">
        <v>1084</v>
      </c>
      <c r="F229" s="65"/>
      <c r="G229" s="195"/>
      <c r="P229" s="213"/>
      <c r="Q229" s="213"/>
      <c r="BF229" s="184"/>
      <c r="BG229" s="184"/>
    </row>
    <row r="230" spans="2:59" ht="15" customHeight="1">
      <c r="B230" s="217" t="s">
        <v>338</v>
      </c>
      <c r="C230" s="14" t="s">
        <v>928</v>
      </c>
      <c r="D230" s="173" t="s">
        <v>893</v>
      </c>
      <c r="E230" s="173" t="s">
        <v>894</v>
      </c>
      <c r="P230" s="213"/>
      <c r="Q230" s="213"/>
      <c r="BF230" s="184"/>
      <c r="BG230" s="184"/>
    </row>
    <row r="231" spans="2:59" ht="15" customHeight="1">
      <c r="B231" s="206" t="s">
        <v>915</v>
      </c>
      <c r="C231" s="14" t="s">
        <v>929</v>
      </c>
      <c r="D231" s="173" t="s">
        <v>336</v>
      </c>
      <c r="E231" s="65"/>
      <c r="F231" s="65"/>
      <c r="P231" s="213"/>
      <c r="Q231" s="213"/>
      <c r="BF231" s="184"/>
      <c r="BG231" s="184"/>
    </row>
    <row r="232" spans="2:59" ht="32.25" customHeight="1">
      <c r="B232" s="216" t="s">
        <v>501</v>
      </c>
      <c r="C232" s="14" t="s">
        <v>930</v>
      </c>
      <c r="D232" s="173" t="s">
        <v>468</v>
      </c>
      <c r="E232" s="173" t="s">
        <v>469</v>
      </c>
      <c r="F232" s="173" t="s">
        <v>470</v>
      </c>
      <c r="P232" s="213"/>
      <c r="Q232" s="213"/>
      <c r="BF232" s="184"/>
      <c r="BG232" s="184"/>
    </row>
    <row r="233" spans="2:59" ht="15" customHeight="1">
      <c r="B233" s="217" t="s">
        <v>387</v>
      </c>
      <c r="C233" s="14" t="s">
        <v>931</v>
      </c>
      <c r="D233" s="173" t="s">
        <v>471</v>
      </c>
      <c r="E233" s="173" t="s">
        <v>472</v>
      </c>
      <c r="F233" s="195"/>
      <c r="G233" s="194"/>
      <c r="P233" s="213"/>
      <c r="Q233" s="213"/>
      <c r="BF233" s="184"/>
      <c r="BG233" s="184"/>
    </row>
    <row r="234" spans="2:59" ht="15" customHeight="1">
      <c r="B234" s="65" t="s">
        <v>914</v>
      </c>
      <c r="C234" s="14" t="s">
        <v>932</v>
      </c>
      <c r="D234" s="173" t="s">
        <v>668</v>
      </c>
      <c r="E234" s="65"/>
      <c r="F234" s="195"/>
      <c r="P234" s="213"/>
      <c r="Q234" s="213"/>
      <c r="BF234" s="184"/>
      <c r="BG234" s="184"/>
    </row>
    <row r="235" spans="2:59" ht="15" customHeight="1">
      <c r="B235" s="65" t="s">
        <v>343</v>
      </c>
      <c r="C235" s="14" t="s">
        <v>933</v>
      </c>
      <c r="D235" s="173" t="s">
        <v>896</v>
      </c>
      <c r="E235" s="65"/>
      <c r="F235" s="65"/>
      <c r="P235" s="213"/>
      <c r="Q235" s="213"/>
      <c r="BF235" s="184"/>
      <c r="BG235" s="184"/>
    </row>
    <row r="236" spans="2:59" ht="15" customHeight="1">
      <c r="B236" s="216" t="s">
        <v>321</v>
      </c>
      <c r="C236" s="14" t="s">
        <v>934</v>
      </c>
      <c r="D236" s="170" t="s">
        <v>205</v>
      </c>
      <c r="E236" s="65"/>
      <c r="F236" s="65"/>
      <c r="G236" s="65"/>
      <c r="P236" s="213"/>
      <c r="Q236" s="213"/>
      <c r="BF236" s="184"/>
      <c r="BG236" s="184"/>
    </row>
    <row r="237" spans="2:59" ht="15" customHeight="1">
      <c r="B237" s="217" t="s">
        <v>253</v>
      </c>
      <c r="C237" s="14" t="s">
        <v>935</v>
      </c>
      <c r="D237" s="58" t="s">
        <v>322</v>
      </c>
      <c r="E237" s="65" t="s">
        <v>1596</v>
      </c>
      <c r="F237" s="194"/>
      <c r="G237" s="194"/>
      <c r="P237" s="213"/>
      <c r="Q237" s="213"/>
      <c r="BF237" s="184"/>
      <c r="BG237" s="184"/>
    </row>
    <row r="238" spans="2:59" ht="15" customHeight="1">
      <c r="B238" s="186" t="s">
        <v>323</v>
      </c>
      <c r="C238" s="14" t="s">
        <v>936</v>
      </c>
      <c r="D238" s="58" t="s">
        <v>801</v>
      </c>
      <c r="E238" s="58" t="s">
        <v>324</v>
      </c>
      <c r="F238" s="195" t="s">
        <v>802</v>
      </c>
      <c r="P238" s="213"/>
      <c r="Q238" s="213"/>
      <c r="BF238" s="184"/>
      <c r="BG238" s="184"/>
    </row>
    <row r="239" spans="2:59" ht="15" customHeight="1">
      <c r="B239" s="194" t="s">
        <v>315</v>
      </c>
      <c r="C239" s="14" t="s">
        <v>937</v>
      </c>
      <c r="D239" s="58" t="s">
        <v>316</v>
      </c>
      <c r="E239" s="206"/>
      <c r="F239" s="206"/>
      <c r="G239" s="206"/>
      <c r="P239" s="213"/>
      <c r="Q239" s="213"/>
      <c r="BF239" s="184"/>
      <c r="BG239" s="184"/>
    </row>
    <row r="240" spans="2:59" ht="15" customHeight="1">
      <c r="B240" s="216" t="s">
        <v>388</v>
      </c>
      <c r="C240" s="14" t="s">
        <v>938</v>
      </c>
      <c r="D240" s="173" t="s">
        <v>263</v>
      </c>
      <c r="E240" s="173" t="s">
        <v>264</v>
      </c>
      <c r="F240" s="173" t="s">
        <v>265</v>
      </c>
      <c r="G240" s="194"/>
      <c r="P240" s="213"/>
      <c r="Q240" s="213"/>
      <c r="BF240" s="184"/>
      <c r="BG240" s="184"/>
    </row>
    <row r="241" spans="2:59" ht="15" customHeight="1">
      <c r="B241" s="216" t="s">
        <v>398</v>
      </c>
      <c r="C241" s="14" t="s">
        <v>939</v>
      </c>
      <c r="D241" s="173" t="s">
        <v>345</v>
      </c>
      <c r="E241" s="173" t="s">
        <v>346</v>
      </c>
      <c r="F241" s="194"/>
      <c r="P241" s="213"/>
      <c r="Q241" s="213"/>
      <c r="BF241" s="184"/>
      <c r="BG241" s="184"/>
    </row>
    <row r="242" spans="2:59" ht="15" customHeight="1">
      <c r="B242" s="216" t="s">
        <v>347</v>
      </c>
      <c r="C242" s="14" t="s">
        <v>940</v>
      </c>
      <c r="D242" s="58" t="s">
        <v>473</v>
      </c>
      <c r="E242" s="65"/>
      <c r="F242" s="65"/>
      <c r="G242" s="65"/>
      <c r="P242" s="213"/>
      <c r="Q242" s="213"/>
      <c r="BF242" s="184"/>
      <c r="BG242" s="184"/>
    </row>
    <row r="243" spans="2:59" ht="15" customHeight="1">
      <c r="B243" s="206" t="s">
        <v>389</v>
      </c>
      <c r="C243" s="14" t="s">
        <v>941</v>
      </c>
      <c r="D243" s="173" t="s">
        <v>474</v>
      </c>
      <c r="E243" s="173" t="s">
        <v>475</v>
      </c>
      <c r="F243" s="173" t="s">
        <v>476</v>
      </c>
      <c r="P243" s="213"/>
      <c r="Q243" s="213"/>
      <c r="BF243" s="184"/>
      <c r="BG243" s="184"/>
    </row>
    <row r="244" spans="2:59" ht="15" customHeight="1">
      <c r="B244" s="216" t="s">
        <v>390</v>
      </c>
      <c r="C244" s="14" t="s">
        <v>942</v>
      </c>
      <c r="D244" s="173" t="s">
        <v>897</v>
      </c>
      <c r="E244" s="173" t="s">
        <v>898</v>
      </c>
      <c r="F244" s="173" t="s">
        <v>477</v>
      </c>
      <c r="G244" s="173" t="s">
        <v>478</v>
      </c>
      <c r="P244" s="213"/>
      <c r="Q244" s="213"/>
      <c r="BF244" s="184"/>
      <c r="BG244" s="184"/>
    </row>
    <row r="245" spans="2:59" ht="15" customHeight="1">
      <c r="B245" s="128" t="s">
        <v>332</v>
      </c>
      <c r="C245" s="14" t="s">
        <v>943</v>
      </c>
      <c r="D245" s="173" t="s">
        <v>899</v>
      </c>
      <c r="E245" s="173" t="s">
        <v>900</v>
      </c>
      <c r="F245" s="173" t="s">
        <v>901</v>
      </c>
      <c r="G245" s="173" t="s">
        <v>588</v>
      </c>
      <c r="P245" s="213"/>
      <c r="Q245" s="213"/>
      <c r="BF245" s="184"/>
      <c r="BG245" s="184"/>
    </row>
    <row r="246" spans="2:59" ht="15" customHeight="1">
      <c r="B246" s="194" t="s">
        <v>399</v>
      </c>
      <c r="C246" s="14" t="s">
        <v>944</v>
      </c>
      <c r="D246" s="218" t="s">
        <v>589</v>
      </c>
      <c r="E246" s="218" t="s">
        <v>266</v>
      </c>
      <c r="F246" s="65"/>
      <c r="G246" s="65"/>
      <c r="P246" s="213"/>
      <c r="Q246" s="213"/>
      <c r="BF246" s="184"/>
      <c r="BG246" s="184"/>
    </row>
    <row r="247" spans="2:59" ht="15" customHeight="1">
      <c r="B247" s="194" t="s">
        <v>1004</v>
      </c>
      <c r="C247" s="14" t="s">
        <v>945</v>
      </c>
      <c r="D247" s="218" t="s">
        <v>902</v>
      </c>
      <c r="E247" s="218" t="s">
        <v>903</v>
      </c>
      <c r="F247" s="218" t="s">
        <v>590</v>
      </c>
      <c r="G247" s="195"/>
      <c r="P247" s="213"/>
      <c r="Q247" s="213"/>
      <c r="BF247" s="184"/>
      <c r="BG247" s="184"/>
    </row>
    <row r="248" spans="2:59" ht="15" customHeight="1">
      <c r="B248" s="211" t="s">
        <v>400</v>
      </c>
      <c r="C248" s="14" t="s">
        <v>946</v>
      </c>
      <c r="D248" s="173" t="s">
        <v>270</v>
      </c>
      <c r="E248" s="173" t="s">
        <v>269</v>
      </c>
      <c r="F248" s="173" t="s">
        <v>904</v>
      </c>
      <c r="G248" s="173" t="s">
        <v>905</v>
      </c>
      <c r="P248" s="213"/>
      <c r="Q248" s="213"/>
      <c r="BF248" s="184"/>
      <c r="BG248" s="184"/>
    </row>
    <row r="249" spans="2:59" ht="15" customHeight="1">
      <c r="B249" s="128" t="s">
        <v>391</v>
      </c>
      <c r="C249" s="14" t="s">
        <v>947</v>
      </c>
      <c r="D249" s="173" t="s">
        <v>267</v>
      </c>
      <c r="E249" s="65"/>
      <c r="F249" s="65"/>
      <c r="G249" s="65"/>
      <c r="P249" s="213"/>
      <c r="Q249" s="213"/>
      <c r="BF249" s="184"/>
      <c r="BG249" s="184"/>
    </row>
    <row r="250" spans="2:59" ht="15" customHeight="1">
      <c r="B250" s="194" t="s">
        <v>392</v>
      </c>
      <c r="C250" s="14" t="s">
        <v>948</v>
      </c>
      <c r="D250" s="173" t="s">
        <v>268</v>
      </c>
      <c r="E250" s="173" t="s">
        <v>271</v>
      </c>
      <c r="F250" s="65"/>
      <c r="G250" s="65"/>
      <c r="P250" s="213"/>
      <c r="Q250" s="213"/>
      <c r="BF250" s="184"/>
      <c r="BG250" s="184"/>
    </row>
    <row r="251" spans="2:59" ht="15" customHeight="1">
      <c r="B251" s="194" t="s">
        <v>1005</v>
      </c>
      <c r="C251" s="14" t="s">
        <v>1345</v>
      </c>
      <c r="D251" s="173" t="s">
        <v>906</v>
      </c>
      <c r="E251" s="173" t="s">
        <v>907</v>
      </c>
      <c r="F251" s="173" t="s">
        <v>908</v>
      </c>
      <c r="P251" s="213"/>
      <c r="Q251" s="213"/>
      <c r="BF251" s="184"/>
      <c r="BG251" s="184"/>
    </row>
    <row r="252" spans="2:59" ht="15" customHeight="1">
      <c r="B252" s="186" t="s">
        <v>333</v>
      </c>
      <c r="C252" s="14" t="s">
        <v>1346</v>
      </c>
      <c r="D252" s="173" t="s">
        <v>502</v>
      </c>
      <c r="E252" s="173" t="s">
        <v>503</v>
      </c>
      <c r="F252" s="65"/>
      <c r="G252" s="65"/>
      <c r="P252" s="213"/>
      <c r="Q252" s="213"/>
      <c r="BF252" s="184"/>
      <c r="BG252" s="184"/>
    </row>
    <row r="253" spans="2:59" ht="15" customHeight="1">
      <c r="B253" s="128" t="s">
        <v>348</v>
      </c>
      <c r="C253" s="14" t="s">
        <v>1347</v>
      </c>
      <c r="D253" s="173" t="s">
        <v>504</v>
      </c>
      <c r="E253" s="173" t="s">
        <v>1117</v>
      </c>
      <c r="F253" s="173" t="s">
        <v>505</v>
      </c>
      <c r="G253" s="65"/>
      <c r="P253" s="213"/>
      <c r="Q253" s="213"/>
      <c r="BF253" s="184"/>
      <c r="BG253" s="184"/>
    </row>
    <row r="254" spans="2:59" ht="15" customHeight="1">
      <c r="B254" s="194" t="s">
        <v>401</v>
      </c>
      <c r="C254" s="14" t="s">
        <v>1348</v>
      </c>
      <c r="D254" s="173" t="s">
        <v>1118</v>
      </c>
      <c r="E254" s="173" t="s">
        <v>506</v>
      </c>
      <c r="F254" s="65"/>
      <c r="P254" s="213"/>
      <c r="Q254" s="213"/>
      <c r="BF254" s="184"/>
      <c r="BG254" s="184"/>
    </row>
    <row r="255" spans="2:59" ht="15" customHeight="1">
      <c r="B255" s="128" t="s">
        <v>317</v>
      </c>
      <c r="C255" s="14" t="s">
        <v>1349</v>
      </c>
      <c r="D255" s="173" t="s">
        <v>1597</v>
      </c>
      <c r="E255" s="173" t="s">
        <v>318</v>
      </c>
      <c r="P255" s="213"/>
      <c r="Q255" s="213"/>
      <c r="BF255" s="184"/>
      <c r="BG255" s="184"/>
    </row>
    <row r="256" spans="2:59" ht="15" customHeight="1">
      <c r="B256" s="219" t="s">
        <v>319</v>
      </c>
      <c r="C256" s="14" t="s">
        <v>1350</v>
      </c>
      <c r="D256" s="173" t="s">
        <v>272</v>
      </c>
      <c r="E256" s="65"/>
      <c r="F256" s="65"/>
      <c r="P256" s="213"/>
      <c r="Q256" s="213"/>
      <c r="BF256" s="184"/>
      <c r="BG256" s="184"/>
    </row>
    <row r="257" spans="2:59" ht="15" customHeight="1">
      <c r="B257" s="128" t="s">
        <v>320</v>
      </c>
      <c r="C257" s="14" t="s">
        <v>1351</v>
      </c>
      <c r="D257" s="170" t="s">
        <v>273</v>
      </c>
      <c r="E257" s="65" t="s">
        <v>800</v>
      </c>
      <c r="F257" s="65"/>
      <c r="G257" s="195"/>
      <c r="P257" s="213"/>
      <c r="Q257" s="213"/>
      <c r="BF257" s="184"/>
      <c r="BG257" s="184"/>
    </row>
    <row r="258" spans="2:59" ht="15" customHeight="1">
      <c r="B258" s="201" t="s">
        <v>393</v>
      </c>
      <c r="C258" s="14" t="s">
        <v>1352</v>
      </c>
      <c r="D258" s="173" t="s">
        <v>1085</v>
      </c>
      <c r="E258" s="173" t="s">
        <v>909</v>
      </c>
      <c r="F258" s="65"/>
      <c r="G258" s="195"/>
      <c r="P258" s="213"/>
      <c r="Q258" s="213"/>
      <c r="BF258" s="184"/>
      <c r="BG258" s="184"/>
    </row>
    <row r="259" spans="2:59" ht="15" customHeight="1">
      <c r="B259" s="194" t="s">
        <v>402</v>
      </c>
      <c r="C259" s="14" t="s">
        <v>1353</v>
      </c>
      <c r="D259" s="173" t="s">
        <v>1086</v>
      </c>
      <c r="E259" s="173" t="s">
        <v>1087</v>
      </c>
      <c r="P259" s="213"/>
      <c r="Q259" s="213"/>
      <c r="BF259" s="184"/>
      <c r="BG259" s="184"/>
    </row>
    <row r="260" spans="2:59" ht="15" customHeight="1">
      <c r="B260" s="128" t="s">
        <v>349</v>
      </c>
      <c r="C260" s="14" t="s">
        <v>1354</v>
      </c>
      <c r="D260" s="173" t="s">
        <v>1088</v>
      </c>
      <c r="E260" s="173" t="s">
        <v>1008</v>
      </c>
      <c r="F260" s="173" t="s">
        <v>1009</v>
      </c>
      <c r="G260" s="65"/>
      <c r="P260" s="213"/>
      <c r="Q260" s="213"/>
      <c r="BF260" s="184"/>
      <c r="BG260" s="184"/>
    </row>
    <row r="261" spans="2:59" ht="15" customHeight="1">
      <c r="B261" s="128" t="s">
        <v>334</v>
      </c>
      <c r="C261" s="14" t="s">
        <v>1355</v>
      </c>
      <c r="D261" s="173" t="s">
        <v>1010</v>
      </c>
      <c r="E261" s="173" t="s">
        <v>1011</v>
      </c>
      <c r="F261" s="173" t="s">
        <v>1012</v>
      </c>
      <c r="G261" s="65"/>
      <c r="P261" s="213"/>
      <c r="Q261" s="213"/>
      <c r="BF261" s="184"/>
      <c r="BG261" s="184"/>
    </row>
    <row r="262" spans="2:59" ht="15" customHeight="1">
      <c r="B262" s="186" t="s">
        <v>949</v>
      </c>
      <c r="C262" s="14" t="s">
        <v>1356</v>
      </c>
      <c r="D262" s="173" t="s">
        <v>1013</v>
      </c>
      <c r="E262" s="173" t="s">
        <v>1014</v>
      </c>
      <c r="F262" s="65"/>
      <c r="P262" s="213"/>
      <c r="Q262" s="213"/>
      <c r="BF262" s="184"/>
      <c r="BG262" s="184"/>
    </row>
    <row r="263" spans="2:59" ht="15" customHeight="1">
      <c r="B263" s="128" t="s">
        <v>910</v>
      </c>
      <c r="C263" s="14" t="s">
        <v>1357</v>
      </c>
      <c r="D263" s="173" t="s">
        <v>1006</v>
      </c>
      <c r="E263" s="173" t="s">
        <v>891</v>
      </c>
      <c r="F263" s="65"/>
      <c r="Q263" s="213"/>
      <c r="BF263" s="184"/>
      <c r="BG263" s="184"/>
    </row>
    <row r="264" spans="2:59" ht="15" customHeight="1">
      <c r="B264" s="128" t="s">
        <v>394</v>
      </c>
      <c r="C264" s="14" t="s">
        <v>1358</v>
      </c>
      <c r="D264" s="173" t="s">
        <v>911</v>
      </c>
      <c r="E264" s="65"/>
      <c r="F264" s="65"/>
      <c r="P264" s="213"/>
      <c r="Q264" s="213"/>
      <c r="BF264" s="184"/>
      <c r="BG264" s="184"/>
    </row>
    <row r="265" spans="2:59" ht="15" customHeight="1">
      <c r="B265" s="211" t="s">
        <v>912</v>
      </c>
      <c r="C265" s="14" t="s">
        <v>1359</v>
      </c>
      <c r="D265" s="173" t="s">
        <v>892</v>
      </c>
      <c r="E265" s="173" t="s">
        <v>913</v>
      </c>
      <c r="F265" s="194"/>
      <c r="G265" s="195"/>
      <c r="P265" s="213"/>
      <c r="Q265" s="213"/>
      <c r="BF265" s="184"/>
      <c r="BG265" s="184"/>
    </row>
    <row r="266" spans="2:59" ht="26.25" customHeight="1">
      <c r="B266" s="209" t="s">
        <v>335</v>
      </c>
      <c r="C266" s="14" t="s">
        <v>1360</v>
      </c>
      <c r="D266" s="173" t="s">
        <v>1089</v>
      </c>
      <c r="E266" s="173" t="s">
        <v>452</v>
      </c>
      <c r="F266" s="173" t="s">
        <v>1090</v>
      </c>
      <c r="P266" s="213"/>
      <c r="Q266" s="213"/>
      <c r="BF266" s="184"/>
      <c r="BG266" s="184"/>
    </row>
    <row r="267" spans="2:59" ht="15" customHeight="1">
      <c r="B267" s="128" t="s">
        <v>395</v>
      </c>
      <c r="C267" s="14" t="s">
        <v>1361</v>
      </c>
      <c r="D267" s="173" t="s">
        <v>1015</v>
      </c>
      <c r="E267" s="173" t="s">
        <v>572</v>
      </c>
      <c r="F267" s="173" t="s">
        <v>591</v>
      </c>
      <c r="G267" s="65"/>
      <c r="P267" s="213"/>
      <c r="Q267" s="213"/>
      <c r="BF267" s="184"/>
      <c r="BG267" s="184"/>
    </row>
    <row r="268" spans="2:59" ht="15" customHeight="1">
      <c r="B268" s="211" t="s">
        <v>403</v>
      </c>
      <c r="C268" s="14" t="s">
        <v>1362</v>
      </c>
      <c r="D268" s="170" t="s">
        <v>1016</v>
      </c>
      <c r="E268" s="65" t="s">
        <v>507</v>
      </c>
      <c r="F268" s="65"/>
      <c r="G268" s="65"/>
      <c r="P268" s="213"/>
      <c r="Q268" s="213"/>
      <c r="BF268" s="184"/>
      <c r="BG268" s="184"/>
    </row>
    <row r="269" spans="2:59" ht="15" customHeight="1">
      <c r="B269" s="128" t="s">
        <v>798</v>
      </c>
      <c r="C269" s="14" t="s">
        <v>1363</v>
      </c>
      <c r="D269" s="173" t="s">
        <v>1017</v>
      </c>
      <c r="E269" s="173" t="s">
        <v>592</v>
      </c>
      <c r="F269" s="173" t="s">
        <v>1018</v>
      </c>
      <c r="G269" s="173" t="s">
        <v>593</v>
      </c>
      <c r="P269" s="213"/>
      <c r="Q269" s="213"/>
      <c r="BF269" s="184"/>
      <c r="BG269" s="184"/>
    </row>
    <row r="270" spans="2:59" ht="15" customHeight="1">
      <c r="B270" s="128" t="s">
        <v>404</v>
      </c>
      <c r="C270" s="14" t="s">
        <v>1364</v>
      </c>
      <c r="D270" s="173" t="s">
        <v>594</v>
      </c>
      <c r="E270" s="173" t="s">
        <v>595</v>
      </c>
      <c r="F270" s="173" t="s">
        <v>596</v>
      </c>
      <c r="G270" s="65"/>
      <c r="H270" s="65"/>
      <c r="P270" s="213"/>
      <c r="Q270" s="213"/>
      <c r="BF270" s="184"/>
      <c r="BG270" s="184"/>
    </row>
    <row r="271" spans="2:59" ht="15" customHeight="1">
      <c r="B271" s="128" t="s">
        <v>950</v>
      </c>
      <c r="C271" s="14" t="s">
        <v>1365</v>
      </c>
      <c r="D271" s="173" t="s">
        <v>508</v>
      </c>
      <c r="E271" s="173" t="s">
        <v>509</v>
      </c>
      <c r="F271" s="65"/>
      <c r="G271" s="65"/>
      <c r="P271" s="213"/>
      <c r="Q271" s="213"/>
      <c r="BF271" s="184"/>
      <c r="BG271" s="184"/>
    </row>
    <row r="272" spans="2:59" ht="15" customHeight="1">
      <c r="B272" s="128" t="s">
        <v>951</v>
      </c>
      <c r="C272" s="14" t="s">
        <v>159</v>
      </c>
      <c r="D272" s="173" t="s">
        <v>1017</v>
      </c>
      <c r="E272" s="173" t="s">
        <v>597</v>
      </c>
      <c r="F272" s="173" t="s">
        <v>1018</v>
      </c>
      <c r="G272" s="173" t="s">
        <v>593</v>
      </c>
      <c r="P272" s="213"/>
      <c r="Q272" s="213"/>
      <c r="BF272" s="184"/>
      <c r="BG272" s="184"/>
    </row>
    <row r="273" spans="2:59" ht="15" customHeight="1">
      <c r="B273" s="194" t="s">
        <v>405</v>
      </c>
      <c r="C273" s="14" t="s">
        <v>160</v>
      </c>
      <c r="D273" s="173" t="s">
        <v>434</v>
      </c>
      <c r="E273" s="173" t="s">
        <v>510</v>
      </c>
      <c r="F273" s="173" t="s">
        <v>1091</v>
      </c>
      <c r="G273" s="173" t="s">
        <v>598</v>
      </c>
      <c r="H273" s="65"/>
      <c r="P273" s="213"/>
      <c r="Q273" s="213"/>
      <c r="BF273" s="184"/>
      <c r="BG273" s="184"/>
    </row>
    <row r="274" spans="2:59" ht="15" customHeight="1">
      <c r="B274" s="194" t="s">
        <v>406</v>
      </c>
      <c r="C274" s="14" t="s">
        <v>161</v>
      </c>
      <c r="D274" s="220" t="s">
        <v>1092</v>
      </c>
      <c r="E274" s="220" t="s">
        <v>1093</v>
      </c>
      <c r="F274" s="220" t="s">
        <v>1094</v>
      </c>
      <c r="G274" s="206"/>
      <c r="H274" s="206"/>
      <c r="I274" s="206"/>
      <c r="P274" s="213"/>
      <c r="Q274" s="213"/>
      <c r="BF274" s="184"/>
      <c r="BG274" s="184"/>
    </row>
    <row r="275" spans="2:59" ht="15" customHeight="1">
      <c r="B275" s="128" t="s">
        <v>407</v>
      </c>
      <c r="C275" s="14" t="s">
        <v>162</v>
      </c>
      <c r="D275" s="221" t="s">
        <v>599</v>
      </c>
      <c r="P275" s="213"/>
      <c r="Q275" s="213"/>
      <c r="BF275" s="184"/>
      <c r="BG275" s="184"/>
    </row>
    <row r="276" spans="2:59" ht="15" customHeight="1">
      <c r="B276" s="186" t="s">
        <v>396</v>
      </c>
      <c r="C276" s="14" t="s">
        <v>163</v>
      </c>
      <c r="D276" s="220" t="s">
        <v>1095</v>
      </c>
      <c r="E276" s="220" t="s">
        <v>511</v>
      </c>
      <c r="F276" s="173" t="s">
        <v>512</v>
      </c>
      <c r="P276" s="213"/>
      <c r="Q276" s="213"/>
      <c r="BF276" s="184"/>
      <c r="BG276" s="184"/>
    </row>
    <row r="277" spans="2:59" ht="15" customHeight="1">
      <c r="B277" s="186" t="s">
        <v>397</v>
      </c>
      <c r="C277" s="14" t="s">
        <v>164</v>
      </c>
      <c r="D277" s="173" t="s">
        <v>513</v>
      </c>
      <c r="E277" s="173" t="s">
        <v>512</v>
      </c>
      <c r="F277" s="222"/>
      <c r="G277" s="223"/>
      <c r="P277" s="213"/>
      <c r="Q277" s="213"/>
      <c r="BF277" s="184"/>
      <c r="BG277" s="184"/>
    </row>
    <row r="278" spans="2:59" ht="15" customHeight="1">
      <c r="B278" s="194" t="s">
        <v>408</v>
      </c>
      <c r="C278" s="14" t="s">
        <v>165</v>
      </c>
      <c r="D278" s="170" t="s">
        <v>515</v>
      </c>
      <c r="E278" s="222" t="s">
        <v>514</v>
      </c>
      <c r="F278" s="224" t="s">
        <v>435</v>
      </c>
      <c r="G278" s="222"/>
      <c r="H278" s="222"/>
      <c r="P278" s="213"/>
      <c r="Q278" s="213"/>
      <c r="BF278" s="184"/>
      <c r="BG278" s="184"/>
    </row>
    <row r="279" spans="2:59" ht="15" customHeight="1">
      <c r="B279" s="171" t="s">
        <v>918</v>
      </c>
      <c r="C279" s="14" t="s">
        <v>166</v>
      </c>
      <c r="D279" s="220" t="s">
        <v>600</v>
      </c>
      <c r="E279" s="220" t="s">
        <v>1096</v>
      </c>
      <c r="F279" s="220" t="s">
        <v>436</v>
      </c>
      <c r="G279" s="225" t="s">
        <v>437</v>
      </c>
      <c r="P279" s="213"/>
      <c r="Q279" s="213"/>
      <c r="BF279" s="184"/>
      <c r="BG279" s="184"/>
    </row>
    <row r="280" spans="2:59" ht="15" customHeight="1">
      <c r="B280" s="211" t="s">
        <v>409</v>
      </c>
      <c r="C280" s="14" t="s">
        <v>167</v>
      </c>
      <c r="D280" s="220" t="s">
        <v>1097</v>
      </c>
      <c r="P280" s="213"/>
      <c r="Q280" s="213"/>
      <c r="BF280" s="184"/>
      <c r="BG280" s="184"/>
    </row>
    <row r="281" spans="2:59" ht="15" customHeight="1">
      <c r="B281" s="209" t="s">
        <v>410</v>
      </c>
      <c r="C281" s="14" t="s">
        <v>168</v>
      </c>
      <c r="D281" s="222" t="s">
        <v>438</v>
      </c>
      <c r="F281" s="222"/>
      <c r="P281" s="213"/>
      <c r="Q281" s="213"/>
      <c r="BF281" s="184"/>
      <c r="BG281" s="184"/>
    </row>
    <row r="282" spans="2:59" ht="15" customHeight="1">
      <c r="B282" s="128" t="s">
        <v>412</v>
      </c>
      <c r="C282" s="14" t="s">
        <v>169</v>
      </c>
      <c r="D282" s="220" t="s">
        <v>1098</v>
      </c>
      <c r="E282" s="220" t="s">
        <v>1099</v>
      </c>
      <c r="F282" s="226"/>
      <c r="G282" s="194"/>
      <c r="P282" s="213"/>
      <c r="Q282" s="213"/>
      <c r="BF282" s="184"/>
      <c r="BG282" s="184"/>
    </row>
    <row r="283" spans="2:59" ht="15" customHeight="1">
      <c r="B283" s="194" t="s">
        <v>1549</v>
      </c>
      <c r="C283" s="14" t="s">
        <v>170</v>
      </c>
      <c r="D283" s="170" t="s">
        <v>254</v>
      </c>
      <c r="E283" s="65" t="s">
        <v>516</v>
      </c>
      <c r="F283" s="65"/>
      <c r="G283" s="65"/>
      <c r="P283" s="213"/>
      <c r="Q283" s="213"/>
      <c r="BF283" s="184"/>
      <c r="BG283" s="184"/>
    </row>
    <row r="284" spans="2:59" ht="15" customHeight="1">
      <c r="B284" s="194" t="s">
        <v>411</v>
      </c>
      <c r="C284" s="14" t="s">
        <v>171</v>
      </c>
      <c r="D284" s="220" t="s">
        <v>1098</v>
      </c>
      <c r="E284" s="220" t="s">
        <v>1099</v>
      </c>
      <c r="F284" s="195"/>
      <c r="G284" s="195"/>
      <c r="P284" s="213"/>
      <c r="Q284" s="213"/>
      <c r="BF284" s="184"/>
      <c r="BG284" s="184"/>
    </row>
    <row r="285" spans="2:59" ht="15" customHeight="1">
      <c r="B285" s="194" t="s">
        <v>1550</v>
      </c>
      <c r="C285" s="14" t="s">
        <v>172</v>
      </c>
      <c r="D285" s="227" t="s">
        <v>1100</v>
      </c>
      <c r="E285" s="227" t="s">
        <v>517</v>
      </c>
      <c r="F285" s="228" t="s">
        <v>518</v>
      </c>
      <c r="G285" s="228" t="s">
        <v>519</v>
      </c>
      <c r="H285" s="228" t="s">
        <v>601</v>
      </c>
      <c r="P285" s="213"/>
      <c r="Q285" s="213"/>
      <c r="BF285" s="184"/>
      <c r="BG285" s="184"/>
    </row>
    <row r="286" spans="2:59" ht="63.75" customHeight="1">
      <c r="B286" s="194" t="s">
        <v>413</v>
      </c>
      <c r="C286" s="14" t="s">
        <v>173</v>
      </c>
      <c r="D286" s="227" t="s">
        <v>1101</v>
      </c>
      <c r="E286" s="228" t="s">
        <v>520</v>
      </c>
      <c r="F286" s="228" t="s">
        <v>521</v>
      </c>
      <c r="G286" s="195"/>
      <c r="P286" s="213"/>
      <c r="Q286" s="213"/>
      <c r="BF286" s="184"/>
      <c r="BG286" s="184"/>
    </row>
    <row r="287" spans="2:59" ht="15" customHeight="1">
      <c r="B287" s="194" t="s">
        <v>414</v>
      </c>
      <c r="C287" s="14" t="s">
        <v>174</v>
      </c>
      <c r="D287" s="227" t="s">
        <v>1102</v>
      </c>
      <c r="E287" s="65"/>
      <c r="F287" s="65"/>
      <c r="P287" s="213"/>
      <c r="Q287" s="213"/>
      <c r="BF287" s="184"/>
      <c r="BG287" s="184"/>
    </row>
    <row r="288" spans="2:59" ht="15" customHeight="1">
      <c r="B288" s="14" t="s">
        <v>415</v>
      </c>
      <c r="C288" s="14" t="s">
        <v>175</v>
      </c>
      <c r="D288" s="170" t="s">
        <v>522</v>
      </c>
      <c r="E288" s="65" t="s">
        <v>1103</v>
      </c>
      <c r="F288" s="65"/>
      <c r="P288" s="213"/>
      <c r="Q288" s="213"/>
      <c r="BF288" s="184"/>
      <c r="BG288" s="184"/>
    </row>
    <row r="289" spans="2:59" ht="15" customHeight="1">
      <c r="B289" s="128" t="s">
        <v>416</v>
      </c>
      <c r="C289" s="14" t="s">
        <v>176</v>
      </c>
      <c r="D289" s="58" t="s">
        <v>1124</v>
      </c>
      <c r="E289" s="65" t="s">
        <v>1125</v>
      </c>
      <c r="F289" s="65"/>
      <c r="G289" s="65"/>
      <c r="P289" s="213"/>
      <c r="Q289" s="213"/>
      <c r="BF289" s="184"/>
      <c r="BG289" s="184"/>
    </row>
    <row r="290" spans="2:59" ht="15" customHeight="1">
      <c r="B290" s="128" t="s">
        <v>1551</v>
      </c>
      <c r="C290" s="14" t="s">
        <v>177</v>
      </c>
      <c r="D290" s="228" t="s">
        <v>526</v>
      </c>
      <c r="E290" s="228" t="s">
        <v>527</v>
      </c>
      <c r="F290" s="65"/>
      <c r="G290" s="195"/>
      <c r="H290" s="195"/>
      <c r="P290" s="213"/>
      <c r="Q290" s="213"/>
      <c r="BF290" s="184"/>
      <c r="BG290" s="184"/>
    </row>
    <row r="291" spans="2:59" ht="15" customHeight="1">
      <c r="B291" s="128" t="s">
        <v>1552</v>
      </c>
      <c r="C291" s="14" t="s">
        <v>178</v>
      </c>
      <c r="D291" s="228" t="s">
        <v>528</v>
      </c>
      <c r="E291" s="228" t="s">
        <v>529</v>
      </c>
      <c r="F291" s="228" t="s">
        <v>530</v>
      </c>
      <c r="G291" s="194"/>
      <c r="P291" s="213"/>
      <c r="Q291" s="213"/>
      <c r="BF291" s="184"/>
      <c r="BG291" s="184"/>
    </row>
    <row r="292" spans="2:59" ht="15" customHeight="1">
      <c r="B292" s="194" t="s">
        <v>417</v>
      </c>
      <c r="C292" s="14" t="s">
        <v>179</v>
      </c>
      <c r="D292" s="228" t="s">
        <v>1126</v>
      </c>
      <c r="E292" s="228" t="s">
        <v>1127</v>
      </c>
      <c r="F292" s="195"/>
      <c r="P292" s="213"/>
      <c r="Q292" s="213"/>
      <c r="BF292" s="184"/>
      <c r="BG292" s="184"/>
    </row>
    <row r="293" spans="2:59" ht="15" customHeight="1">
      <c r="B293" s="194" t="s">
        <v>1553</v>
      </c>
      <c r="C293" s="14" t="s">
        <v>180</v>
      </c>
      <c r="D293" s="228" t="s">
        <v>1128</v>
      </c>
      <c r="E293" s="228" t="s">
        <v>531</v>
      </c>
      <c r="F293" s="65"/>
      <c r="G293" s="65"/>
      <c r="H293" s="195"/>
      <c r="I293" s="195"/>
      <c r="P293" s="213"/>
      <c r="Q293" s="213"/>
      <c r="BF293" s="184"/>
      <c r="BG293" s="184"/>
    </row>
    <row r="294" spans="2:59" ht="15" customHeight="1">
      <c r="B294" s="194" t="s">
        <v>453</v>
      </c>
      <c r="C294" s="14" t="s">
        <v>181</v>
      </c>
      <c r="D294" s="228" t="s">
        <v>1168</v>
      </c>
      <c r="E294" s="218"/>
      <c r="F294" s="218"/>
      <c r="G294" s="218"/>
      <c r="H294" s="218"/>
      <c r="P294" s="213"/>
      <c r="Q294" s="213"/>
      <c r="BF294" s="184"/>
      <c r="BG294" s="184"/>
    </row>
    <row r="295" spans="2:59" ht="15" customHeight="1">
      <c r="B295" s="194" t="s">
        <v>419</v>
      </c>
      <c r="C295" s="14" t="s">
        <v>182</v>
      </c>
      <c r="D295" s="218" t="s">
        <v>659</v>
      </c>
      <c r="E295" s="218" t="s">
        <v>660</v>
      </c>
      <c r="F295" s="218" t="s">
        <v>661</v>
      </c>
      <c r="G295" s="218" t="s">
        <v>662</v>
      </c>
      <c r="H295" s="65"/>
      <c r="I295" s="65"/>
      <c r="P295" s="213"/>
      <c r="Q295" s="213"/>
      <c r="BF295" s="184"/>
      <c r="BG295" s="184"/>
    </row>
    <row r="296" spans="2:59" ht="15" customHeight="1">
      <c r="B296" s="128" t="s">
        <v>418</v>
      </c>
      <c r="C296" s="14" t="s">
        <v>183</v>
      </c>
      <c r="D296" s="218" t="s">
        <v>1171</v>
      </c>
      <c r="E296" s="218" t="s">
        <v>1172</v>
      </c>
      <c r="F296" s="218" t="s">
        <v>255</v>
      </c>
      <c r="G296" s="218" t="s">
        <v>1173</v>
      </c>
      <c r="H296" s="218" t="s">
        <v>573</v>
      </c>
      <c r="P296" s="213"/>
      <c r="Q296" s="213"/>
      <c r="BF296" s="184"/>
      <c r="BG296" s="184"/>
    </row>
    <row r="297" spans="2:59" ht="15" customHeight="1">
      <c r="B297" s="186" t="s">
        <v>454</v>
      </c>
      <c r="C297" s="14" t="s">
        <v>184</v>
      </c>
      <c r="D297" s="218" t="s">
        <v>532</v>
      </c>
      <c r="E297" s="218" t="s">
        <v>533</v>
      </c>
      <c r="F297" s="65"/>
      <c r="G297" s="65"/>
      <c r="H297" s="65"/>
      <c r="P297" s="213"/>
      <c r="Q297" s="213"/>
      <c r="BF297" s="184"/>
      <c r="BG297" s="184"/>
    </row>
    <row r="298" spans="2:59" ht="15" customHeight="1">
      <c r="B298" s="128" t="s">
        <v>455</v>
      </c>
      <c r="C298" s="14" t="s">
        <v>185</v>
      </c>
      <c r="D298" s="218" t="s">
        <v>534</v>
      </c>
      <c r="E298" s="218" t="s">
        <v>1169</v>
      </c>
      <c r="F298" s="218" t="s">
        <v>1327</v>
      </c>
      <c r="G298" s="194"/>
      <c r="H298" s="194"/>
      <c r="P298" s="213"/>
      <c r="Q298" s="213"/>
      <c r="BF298" s="184"/>
      <c r="BG298" s="184"/>
    </row>
    <row r="299" spans="2:59" ht="15" customHeight="1">
      <c r="B299" s="128" t="s">
        <v>799</v>
      </c>
      <c r="C299" s="14" t="s">
        <v>186</v>
      </c>
      <c r="D299" s="218" t="s">
        <v>1170</v>
      </c>
      <c r="E299" s="218" t="s">
        <v>1328</v>
      </c>
      <c r="F299" s="218" t="s">
        <v>663</v>
      </c>
      <c r="G299" s="206"/>
      <c r="H299" s="194"/>
      <c r="P299" s="213"/>
      <c r="Q299" s="213"/>
      <c r="BF299" s="184"/>
      <c r="BG299" s="184"/>
    </row>
    <row r="300" spans="2:59" ht="15" customHeight="1">
      <c r="B300" s="194" t="s">
        <v>420</v>
      </c>
      <c r="C300" s="14" t="s">
        <v>187</v>
      </c>
      <c r="D300" s="229" t="s">
        <v>574</v>
      </c>
      <c r="E300" s="230" t="s">
        <v>575</v>
      </c>
      <c r="F300" s="194"/>
      <c r="G300" s="194"/>
      <c r="H300" s="194"/>
      <c r="P300" s="213"/>
      <c r="Q300" s="213"/>
      <c r="BF300" s="184"/>
      <c r="BG300" s="184"/>
    </row>
    <row r="301" spans="2:59" ht="15" customHeight="1">
      <c r="B301" s="171" t="s">
        <v>421</v>
      </c>
      <c r="C301" s="14" t="s">
        <v>188</v>
      </c>
      <c r="D301" s="228" t="s">
        <v>576</v>
      </c>
      <c r="E301" s="227" t="s">
        <v>664</v>
      </c>
      <c r="F301" s="227" t="s">
        <v>210</v>
      </c>
      <c r="G301" s="194"/>
      <c r="P301" s="213"/>
      <c r="Q301" s="213"/>
      <c r="BF301" s="184"/>
      <c r="BG301" s="184"/>
    </row>
    <row r="302" spans="2:59" ht="15" customHeight="1">
      <c r="B302" s="194" t="s">
        <v>422</v>
      </c>
      <c r="C302" s="14" t="s">
        <v>189</v>
      </c>
      <c r="D302" s="202" t="s">
        <v>665</v>
      </c>
      <c r="E302" s="206"/>
      <c r="F302" s="65"/>
      <c r="P302" s="213"/>
      <c r="Q302" s="213"/>
      <c r="BF302" s="184"/>
      <c r="BG302" s="184"/>
    </row>
    <row r="303" spans="2:59" ht="15" customHeight="1">
      <c r="B303" s="194" t="s">
        <v>456</v>
      </c>
      <c r="C303" s="14" t="s">
        <v>190</v>
      </c>
      <c r="D303" s="173" t="s">
        <v>211</v>
      </c>
      <c r="E303" s="173" t="s">
        <v>577</v>
      </c>
      <c r="F303" s="65"/>
      <c r="G303" s="194"/>
      <c r="P303" s="213"/>
      <c r="Q303" s="213"/>
      <c r="BF303" s="184"/>
      <c r="BG303" s="184"/>
    </row>
    <row r="304" spans="2:59" ht="15" customHeight="1">
      <c r="B304" s="194" t="s">
        <v>457</v>
      </c>
      <c r="C304" s="14" t="s">
        <v>191</v>
      </c>
      <c r="D304" s="173" t="s">
        <v>666</v>
      </c>
      <c r="E304" s="218" t="s">
        <v>667</v>
      </c>
      <c r="F304" s="195"/>
      <c r="G304" s="195"/>
      <c r="P304" s="213"/>
      <c r="Q304" s="213"/>
      <c r="BF304" s="184"/>
      <c r="BG304" s="184"/>
    </row>
    <row r="305" spans="2:59" ht="15" customHeight="1">
      <c r="B305" s="194" t="s">
        <v>458</v>
      </c>
      <c r="C305" s="14" t="s">
        <v>192</v>
      </c>
      <c r="D305" s="228" t="s">
        <v>578</v>
      </c>
      <c r="E305" s="228" t="s">
        <v>1329</v>
      </c>
      <c r="F305" s="206"/>
      <c r="G305" s="195"/>
      <c r="P305" s="213"/>
      <c r="Q305" s="213"/>
      <c r="BF305" s="184"/>
      <c r="BG305" s="184"/>
    </row>
    <row r="306" spans="2:59" ht="15" customHeight="1">
      <c r="B306" s="171" t="s">
        <v>423</v>
      </c>
      <c r="C306" s="14" t="s">
        <v>193</v>
      </c>
      <c r="D306" s="58" t="s">
        <v>579</v>
      </c>
      <c r="E306" s="206"/>
      <c r="F306" s="206"/>
      <c r="G306" s="194"/>
      <c r="P306" s="213"/>
      <c r="Q306" s="213"/>
      <c r="BF306" s="184"/>
      <c r="BG306" s="184"/>
    </row>
    <row r="307" spans="2:59" ht="15" customHeight="1">
      <c r="B307" s="171" t="s">
        <v>952</v>
      </c>
      <c r="C307" s="14" t="s">
        <v>194</v>
      </c>
      <c r="D307" s="218" t="s">
        <v>1019</v>
      </c>
      <c r="E307" s="173" t="s">
        <v>1020</v>
      </c>
      <c r="F307" s="194"/>
      <c r="G307" s="194"/>
      <c r="P307" s="213"/>
      <c r="Q307" s="213"/>
      <c r="BF307" s="184"/>
      <c r="BG307" s="184"/>
    </row>
    <row r="308" spans="2:59" ht="15" customHeight="1">
      <c r="C308" s="14" t="s">
        <v>195</v>
      </c>
      <c r="E308" s="194"/>
      <c r="F308" s="194"/>
      <c r="P308" s="213"/>
      <c r="Q308" s="213"/>
      <c r="BF308" s="184"/>
      <c r="BG308" s="184"/>
    </row>
    <row r="309" spans="2:59" ht="15" customHeight="1">
      <c r="C309" s="14" t="s">
        <v>196</v>
      </c>
      <c r="E309" s="194"/>
      <c r="F309" s="194"/>
      <c r="G309" s="194"/>
      <c r="H309" s="194"/>
      <c r="P309" s="213"/>
      <c r="Q309" s="213"/>
      <c r="BF309" s="184"/>
      <c r="BG309" s="184"/>
    </row>
    <row r="310" spans="2:59" ht="15" customHeight="1">
      <c r="C310" s="14" t="s">
        <v>197</v>
      </c>
      <c r="E310" s="206"/>
      <c r="F310" s="194"/>
      <c r="G310" s="194"/>
      <c r="H310" s="194"/>
      <c r="P310" s="213"/>
      <c r="Q310" s="213"/>
      <c r="BF310" s="184"/>
      <c r="BG310" s="184"/>
    </row>
    <row r="311" spans="2:59" ht="15" customHeight="1">
      <c r="C311" s="14" t="s">
        <v>198</v>
      </c>
      <c r="E311" s="65"/>
      <c r="F311" s="194"/>
      <c r="G311" s="194"/>
      <c r="P311" s="213"/>
      <c r="Q311" s="213"/>
      <c r="BF311" s="184"/>
      <c r="BG311" s="184"/>
    </row>
    <row r="312" spans="2:59" ht="15" customHeight="1">
      <c r="B312" s="147" t="s">
        <v>424</v>
      </c>
      <c r="C312" s="14" t="s">
        <v>199</v>
      </c>
      <c r="D312" s="202" t="s">
        <v>580</v>
      </c>
      <c r="E312" s="206"/>
      <c r="F312" s="194"/>
      <c r="G312" s="194"/>
      <c r="H312" s="194"/>
      <c r="I312" s="194"/>
      <c r="P312" s="213"/>
      <c r="Q312" s="213"/>
      <c r="BF312" s="184"/>
      <c r="BG312" s="184"/>
    </row>
    <row r="313" spans="2:59" ht="15" customHeight="1">
      <c r="B313" s="214" t="s">
        <v>425</v>
      </c>
      <c r="C313" s="14" t="s">
        <v>200</v>
      </c>
      <c r="D313" s="228" t="s">
        <v>581</v>
      </c>
      <c r="E313" s="228" t="s">
        <v>582</v>
      </c>
      <c r="F313" s="228" t="s">
        <v>1330</v>
      </c>
      <c r="G313" s="65"/>
      <c r="H313" s="194"/>
      <c r="P313" s="213"/>
      <c r="Q313" s="213"/>
      <c r="BF313" s="184"/>
      <c r="BG313" s="184"/>
    </row>
    <row r="314" spans="2:59" ht="15" customHeight="1">
      <c r="B314" s="215" t="s">
        <v>426</v>
      </c>
      <c r="C314" s="14" t="s">
        <v>201</v>
      </c>
      <c r="D314" s="228" t="s">
        <v>583</v>
      </c>
      <c r="E314" s="228" t="s">
        <v>584</v>
      </c>
      <c r="F314" s="228" t="s">
        <v>560</v>
      </c>
      <c r="G314" s="65"/>
      <c r="P314" s="213"/>
      <c r="Q314" s="213"/>
      <c r="BF314" s="184"/>
      <c r="BG314" s="184"/>
    </row>
    <row r="315" spans="2:59" ht="15" customHeight="1">
      <c r="B315" s="214" t="s">
        <v>427</v>
      </c>
      <c r="C315" s="14" t="s">
        <v>202</v>
      </c>
      <c r="D315" s="58" t="s">
        <v>561</v>
      </c>
      <c r="E315" s="65"/>
      <c r="F315" s="194"/>
      <c r="G315" s="194"/>
      <c r="P315" s="213"/>
      <c r="Q315" s="213"/>
      <c r="BF315" s="184"/>
      <c r="BG315" s="184"/>
    </row>
    <row r="316" spans="2:59" ht="15" customHeight="1">
      <c r="B316" s="214" t="s">
        <v>459</v>
      </c>
      <c r="C316" s="14" t="s">
        <v>203</v>
      </c>
      <c r="D316" s="228" t="s">
        <v>562</v>
      </c>
      <c r="E316" s="228" t="s">
        <v>1331</v>
      </c>
      <c r="F316" s="228" t="s">
        <v>563</v>
      </c>
      <c r="G316" s="65"/>
      <c r="H316" s="194"/>
      <c r="P316" s="213"/>
      <c r="Q316" s="171"/>
      <c r="BF316" s="184"/>
      <c r="BG316" s="184"/>
    </row>
    <row r="317" spans="2:59" ht="15" customHeight="1">
      <c r="B317" s="214" t="s">
        <v>428</v>
      </c>
      <c r="C317" s="14" t="s">
        <v>204</v>
      </c>
      <c r="D317" s="228" t="s">
        <v>564</v>
      </c>
      <c r="E317" s="228" t="s">
        <v>565</v>
      </c>
      <c r="F317" s="65"/>
      <c r="G317" s="194"/>
      <c r="P317" s="171"/>
      <c r="Q317" s="213"/>
      <c r="BF317" s="184"/>
      <c r="BG317" s="184"/>
    </row>
    <row r="318" spans="2:59" ht="15" customHeight="1">
      <c r="B318" s="186"/>
      <c r="F318" s="194"/>
      <c r="G318" s="194"/>
      <c r="H318" s="194"/>
      <c r="I318" s="194"/>
      <c r="J318" s="194"/>
      <c r="K318" s="194"/>
      <c r="L318" s="194"/>
      <c r="M318" s="194"/>
      <c r="N318" s="194"/>
      <c r="O318" s="194"/>
      <c r="P318" s="213"/>
      <c r="Q318" s="213"/>
      <c r="BF318" s="184"/>
      <c r="BG318" s="184"/>
    </row>
    <row r="319" spans="2:59" ht="15" customHeight="1">
      <c r="B319" s="186"/>
      <c r="E319" s="194"/>
      <c r="F319" s="194"/>
      <c r="G319" s="194"/>
      <c r="P319" s="213"/>
      <c r="Q319" s="213"/>
      <c r="BF319" s="184"/>
      <c r="BG319" s="184"/>
    </row>
    <row r="320" spans="2:59" ht="15" customHeight="1">
      <c r="B320" s="128"/>
      <c r="E320" s="195"/>
      <c r="F320" s="195"/>
      <c r="G320" s="194"/>
      <c r="H320" s="194"/>
      <c r="P320" s="213"/>
      <c r="Q320" s="213"/>
      <c r="BF320" s="184"/>
      <c r="BG320" s="184"/>
    </row>
    <row r="321" spans="2:59" ht="15" customHeight="1">
      <c r="B321" s="186"/>
      <c r="E321" s="194"/>
      <c r="F321" s="194"/>
      <c r="G321" s="194"/>
      <c r="H321" s="195"/>
      <c r="P321" s="213"/>
      <c r="Q321" s="213"/>
      <c r="BF321" s="184"/>
      <c r="BG321" s="184"/>
    </row>
    <row r="322" spans="2:59" ht="15" customHeight="1">
      <c r="B322" s="128"/>
      <c r="E322" s="194"/>
      <c r="F322" s="194"/>
      <c r="P322" s="213"/>
      <c r="Q322" s="213"/>
      <c r="BF322" s="184"/>
      <c r="BG322" s="184"/>
    </row>
    <row r="323" spans="2:59" ht="15" customHeight="1">
      <c r="B323" s="128"/>
      <c r="E323" s="194"/>
      <c r="F323" s="194"/>
      <c r="P323" s="213"/>
      <c r="Q323" s="213"/>
      <c r="BF323" s="184"/>
      <c r="BG323" s="184"/>
    </row>
    <row r="324" spans="2:59" ht="15" customHeight="1">
      <c r="B324" s="128"/>
      <c r="E324" s="194"/>
      <c r="F324" s="194"/>
      <c r="G324" s="194"/>
      <c r="P324" s="213"/>
      <c r="Q324" s="213"/>
      <c r="BF324" s="184"/>
      <c r="BG324" s="184"/>
    </row>
    <row r="325" spans="2:59" ht="15" customHeight="1">
      <c r="B325" s="128"/>
      <c r="E325" s="194"/>
      <c r="F325" s="194"/>
      <c r="P325" s="213"/>
      <c r="Q325" s="213"/>
      <c r="BF325" s="184"/>
      <c r="BG325" s="184"/>
    </row>
    <row r="326" spans="2:59" ht="15" customHeight="1">
      <c r="B326" s="171"/>
      <c r="E326" s="171"/>
      <c r="F326" s="171"/>
      <c r="G326" s="171"/>
      <c r="H326" s="213"/>
      <c r="I326" s="213"/>
      <c r="J326" s="213"/>
      <c r="K326" s="213"/>
      <c r="L326" s="213"/>
      <c r="M326" s="213"/>
      <c r="N326" s="213"/>
      <c r="O326" s="213"/>
      <c r="P326" s="213"/>
      <c r="Q326" s="213"/>
      <c r="BF326" s="184"/>
      <c r="BG326" s="184"/>
    </row>
    <row r="327" spans="2:59" ht="15" customHeight="1">
      <c r="B327" s="171"/>
      <c r="E327" s="171"/>
      <c r="F327" s="171"/>
      <c r="G327" s="171"/>
      <c r="H327" s="213"/>
      <c r="I327" s="213"/>
      <c r="J327" s="213"/>
      <c r="K327" s="213"/>
      <c r="L327" s="213"/>
      <c r="M327" s="213"/>
      <c r="N327" s="213"/>
      <c r="O327" s="213"/>
      <c r="P327" s="213"/>
      <c r="Q327" s="213"/>
      <c r="BF327" s="184"/>
      <c r="BG327" s="184"/>
    </row>
    <row r="328" spans="2:59" ht="15" customHeight="1">
      <c r="B328" s="171"/>
      <c r="E328" s="171"/>
      <c r="F328" s="171"/>
      <c r="G328" s="171"/>
      <c r="H328" s="171"/>
      <c r="I328" s="213"/>
      <c r="J328" s="213"/>
      <c r="K328" s="213"/>
      <c r="L328" s="213"/>
      <c r="M328" s="213"/>
      <c r="N328" s="213"/>
      <c r="O328" s="213"/>
      <c r="P328" s="213"/>
      <c r="Q328" s="213"/>
      <c r="BF328" s="184"/>
      <c r="BG328" s="184"/>
    </row>
    <row r="329" spans="2:59" ht="15" customHeight="1">
      <c r="B329" s="171"/>
      <c r="E329" s="171"/>
      <c r="F329" s="171"/>
      <c r="G329" s="171"/>
      <c r="H329" s="171"/>
      <c r="I329" s="213"/>
      <c r="J329" s="213"/>
      <c r="K329" s="213"/>
      <c r="L329" s="213"/>
      <c r="M329" s="213"/>
      <c r="N329" s="213"/>
      <c r="O329" s="213"/>
      <c r="P329" s="213"/>
      <c r="Q329" s="213"/>
      <c r="BF329" s="184"/>
      <c r="BG329" s="184"/>
    </row>
    <row r="330" spans="2:59" ht="15" customHeight="1">
      <c r="B330" s="171"/>
      <c r="E330" s="171"/>
      <c r="F330" s="171"/>
      <c r="G330" s="171"/>
      <c r="H330" s="171"/>
      <c r="I330" s="213"/>
      <c r="J330" s="213"/>
      <c r="K330" s="213"/>
      <c r="L330" s="213"/>
      <c r="M330" s="213"/>
      <c r="N330" s="213"/>
      <c r="O330" s="213"/>
      <c r="P330" s="213"/>
      <c r="Q330" s="213"/>
      <c r="BF330" s="184"/>
      <c r="BG330" s="184"/>
    </row>
    <row r="331" spans="2:59" ht="15" customHeight="1">
      <c r="B331" s="171"/>
      <c r="E331" s="171"/>
      <c r="F331" s="171"/>
      <c r="G331" s="171"/>
      <c r="H331" s="171"/>
      <c r="I331" s="213"/>
      <c r="J331" s="213"/>
      <c r="K331" s="213"/>
      <c r="L331" s="213"/>
      <c r="M331" s="213"/>
      <c r="N331" s="213"/>
      <c r="O331" s="213"/>
      <c r="P331" s="213"/>
      <c r="Q331" s="213"/>
      <c r="BF331" s="184"/>
      <c r="BG331" s="184"/>
    </row>
    <row r="332" spans="2:59" ht="15" customHeight="1">
      <c r="B332" s="171"/>
      <c r="E332" s="171"/>
      <c r="F332" s="171"/>
      <c r="G332" s="171"/>
      <c r="H332" s="171"/>
      <c r="I332" s="213"/>
      <c r="J332" s="213"/>
      <c r="K332" s="213"/>
      <c r="L332" s="213"/>
      <c r="M332" s="213"/>
      <c r="N332" s="213"/>
      <c r="O332" s="213"/>
      <c r="P332" s="213"/>
      <c r="Q332" s="213"/>
      <c r="BF332" s="184"/>
      <c r="BG332" s="184"/>
    </row>
    <row r="333" spans="2:59" ht="15" customHeight="1">
      <c r="B333" s="171"/>
      <c r="E333" s="171"/>
      <c r="F333" s="171"/>
      <c r="G333" s="171"/>
      <c r="H333" s="171"/>
      <c r="I333" s="213"/>
      <c r="J333" s="213"/>
      <c r="K333" s="213"/>
      <c r="L333" s="213"/>
      <c r="M333" s="213"/>
      <c r="N333" s="213"/>
      <c r="O333" s="213"/>
      <c r="P333" s="213"/>
      <c r="Q333" s="213"/>
      <c r="BF333" s="184"/>
      <c r="BG333" s="184"/>
    </row>
    <row r="334" spans="2:59" ht="15" customHeight="1">
      <c r="B334" s="171"/>
      <c r="E334" s="171"/>
      <c r="F334" s="171"/>
      <c r="G334" s="171"/>
      <c r="H334" s="171"/>
      <c r="I334" s="213"/>
      <c r="J334" s="213"/>
      <c r="K334" s="213"/>
      <c r="L334" s="213"/>
      <c r="M334" s="213"/>
      <c r="N334" s="213"/>
      <c r="O334" s="213"/>
      <c r="P334" s="213"/>
      <c r="Q334" s="213"/>
      <c r="BF334" s="184"/>
      <c r="BG334" s="184"/>
    </row>
    <row r="335" spans="2:59" ht="15" customHeight="1">
      <c r="B335" s="171"/>
      <c r="E335" s="171"/>
      <c r="F335" s="171"/>
      <c r="G335" s="171"/>
      <c r="H335" s="171"/>
      <c r="I335" s="213"/>
      <c r="J335" s="213"/>
      <c r="K335" s="213"/>
      <c r="L335" s="213"/>
      <c r="M335" s="213"/>
      <c r="N335" s="213"/>
      <c r="O335" s="213"/>
      <c r="P335" s="213"/>
      <c r="Q335" s="213"/>
      <c r="BF335" s="184"/>
      <c r="BG335" s="184"/>
    </row>
    <row r="336" spans="2:59" ht="15" customHeight="1">
      <c r="B336" s="171"/>
      <c r="E336" s="171"/>
      <c r="F336" s="171"/>
      <c r="G336" s="171"/>
      <c r="H336" s="171"/>
      <c r="I336" s="213"/>
      <c r="J336" s="213"/>
      <c r="K336" s="213"/>
      <c r="L336" s="213"/>
      <c r="M336" s="213"/>
      <c r="N336" s="213"/>
      <c r="O336" s="213"/>
      <c r="P336" s="213"/>
      <c r="Q336" s="213"/>
      <c r="BF336" s="184"/>
      <c r="BG336" s="184"/>
    </row>
    <row r="337" spans="2:59" ht="15" customHeight="1">
      <c r="B337" s="171"/>
      <c r="E337" s="171"/>
      <c r="F337" s="171"/>
      <c r="G337" s="171"/>
      <c r="H337" s="213"/>
      <c r="I337" s="213"/>
      <c r="J337" s="213"/>
      <c r="K337" s="213"/>
      <c r="L337" s="213"/>
      <c r="M337" s="213"/>
      <c r="N337" s="213"/>
      <c r="O337" s="213"/>
      <c r="P337" s="213"/>
      <c r="Q337" s="213"/>
      <c r="BF337" s="184"/>
      <c r="BG337" s="184"/>
    </row>
    <row r="338" spans="2:59" ht="15" customHeight="1">
      <c r="B338" s="171"/>
      <c r="E338" s="171"/>
      <c r="F338" s="171"/>
      <c r="G338" s="171"/>
      <c r="H338" s="171"/>
      <c r="I338" s="171"/>
      <c r="J338" s="171"/>
      <c r="K338" s="171"/>
      <c r="L338" s="213"/>
      <c r="M338" s="213"/>
      <c r="N338" s="213"/>
      <c r="O338" s="213"/>
      <c r="P338" s="213"/>
      <c r="Q338" s="213"/>
      <c r="BF338" s="184"/>
      <c r="BG338" s="184"/>
    </row>
    <row r="339" spans="2:59" ht="15" customHeight="1">
      <c r="B339" s="171"/>
      <c r="E339" s="171"/>
      <c r="F339" s="213"/>
      <c r="G339" s="213"/>
      <c r="H339" s="213"/>
      <c r="I339" s="213"/>
      <c r="J339" s="213"/>
      <c r="K339" s="213"/>
      <c r="L339" s="213"/>
      <c r="M339" s="213"/>
      <c r="N339" s="213"/>
      <c r="O339" s="213"/>
      <c r="P339" s="213"/>
      <c r="Q339" s="213"/>
      <c r="BF339" s="184"/>
      <c r="BG339" s="184"/>
    </row>
    <row r="340" spans="2:59" ht="15" customHeight="1">
      <c r="B340" s="171"/>
      <c r="E340" s="171"/>
      <c r="F340" s="171"/>
      <c r="G340" s="171"/>
      <c r="H340" s="171"/>
      <c r="I340" s="213"/>
      <c r="J340" s="213"/>
      <c r="K340" s="213"/>
      <c r="L340" s="213"/>
      <c r="M340" s="213"/>
      <c r="N340" s="213"/>
      <c r="O340" s="213"/>
      <c r="P340" s="213"/>
      <c r="Q340" s="213"/>
      <c r="BF340" s="184"/>
      <c r="BG340" s="184"/>
    </row>
    <row r="341" spans="2:59" ht="15" customHeight="1">
      <c r="B341" s="171"/>
      <c r="E341" s="171"/>
      <c r="F341" s="171"/>
      <c r="G341" s="213"/>
      <c r="H341" s="213"/>
      <c r="I341" s="213"/>
      <c r="J341" s="213"/>
      <c r="K341" s="213"/>
      <c r="L341" s="213"/>
      <c r="M341" s="213"/>
      <c r="N341" s="213"/>
      <c r="O341" s="213"/>
      <c r="P341" s="213"/>
      <c r="Q341" s="213"/>
      <c r="BF341" s="184"/>
      <c r="BG341" s="184"/>
    </row>
    <row r="342" spans="2:59" ht="15" customHeight="1">
      <c r="B342" s="171"/>
      <c r="E342" s="193"/>
      <c r="F342" s="193"/>
      <c r="G342" s="171"/>
      <c r="H342" s="171"/>
      <c r="I342" s="193"/>
      <c r="J342" s="171"/>
      <c r="K342" s="171"/>
      <c r="L342" s="186"/>
      <c r="M342" s="213"/>
      <c r="N342" s="213"/>
      <c r="O342" s="213"/>
      <c r="P342" s="213"/>
      <c r="Q342" s="213"/>
      <c r="BF342" s="184"/>
      <c r="BG342" s="184"/>
    </row>
    <row r="343" spans="2:59" ht="15" customHeight="1">
      <c r="B343" s="171"/>
      <c r="E343" s="171"/>
      <c r="F343" s="171"/>
      <c r="G343" s="171"/>
      <c r="H343" s="171"/>
      <c r="I343" s="213"/>
      <c r="J343" s="213"/>
      <c r="K343" s="213"/>
      <c r="L343" s="213"/>
      <c r="M343" s="213"/>
      <c r="N343" s="213"/>
      <c r="O343" s="213"/>
      <c r="P343" s="213"/>
      <c r="Q343" s="213"/>
      <c r="BF343" s="184"/>
      <c r="BG343" s="184"/>
    </row>
    <row r="344" spans="2:59" ht="15" customHeight="1">
      <c r="B344" s="171"/>
      <c r="E344" s="171"/>
      <c r="F344" s="171"/>
      <c r="G344" s="171"/>
      <c r="H344" s="213"/>
      <c r="I344" s="213"/>
      <c r="J344" s="213"/>
      <c r="K344" s="213"/>
      <c r="L344" s="213"/>
      <c r="M344" s="213"/>
      <c r="N344" s="213"/>
      <c r="O344" s="213"/>
      <c r="P344" s="213"/>
      <c r="Q344" s="213"/>
      <c r="BF344" s="184"/>
      <c r="BG344" s="184"/>
    </row>
    <row r="345" spans="2:59" ht="15" customHeight="1">
      <c r="B345" s="171"/>
      <c r="E345" s="171"/>
      <c r="F345" s="171"/>
      <c r="G345" s="171"/>
      <c r="H345" s="213"/>
      <c r="I345" s="213"/>
      <c r="J345" s="213"/>
      <c r="K345" s="213"/>
      <c r="L345" s="213"/>
      <c r="M345" s="213"/>
      <c r="N345" s="213"/>
      <c r="O345" s="213"/>
      <c r="P345" s="213"/>
      <c r="Q345" s="213"/>
      <c r="BF345" s="184"/>
      <c r="BG345" s="184"/>
    </row>
    <row r="346" spans="2:59" ht="15" customHeight="1">
      <c r="B346" s="171"/>
      <c r="E346" s="171"/>
      <c r="F346" s="171"/>
      <c r="G346" s="171"/>
      <c r="H346" s="171"/>
      <c r="I346" s="171"/>
      <c r="J346" s="171"/>
      <c r="K346" s="213"/>
      <c r="L346" s="213"/>
      <c r="M346" s="213"/>
      <c r="N346" s="213"/>
      <c r="O346" s="213"/>
      <c r="P346" s="213"/>
      <c r="Q346" s="213"/>
      <c r="BF346" s="184"/>
      <c r="BG346" s="184"/>
    </row>
    <row r="347" spans="2:59" ht="15" customHeight="1">
      <c r="B347" s="171"/>
      <c r="E347" s="171"/>
      <c r="F347" s="171"/>
      <c r="G347" s="171"/>
      <c r="H347" s="171"/>
      <c r="I347" s="171"/>
      <c r="J347" s="171"/>
      <c r="K347" s="171"/>
      <c r="L347" s="171"/>
      <c r="M347" s="171"/>
      <c r="N347" s="171"/>
      <c r="O347" s="171"/>
      <c r="P347" s="171"/>
      <c r="Q347" s="171"/>
      <c r="BF347" s="184"/>
      <c r="BG347" s="184"/>
    </row>
    <row r="348" spans="2:59" ht="15" customHeight="1">
      <c r="B348" s="171"/>
      <c r="E348" s="171"/>
      <c r="F348" s="171"/>
      <c r="G348" s="171"/>
      <c r="H348" s="171"/>
      <c r="I348" s="213"/>
      <c r="J348" s="213"/>
      <c r="K348" s="213"/>
      <c r="L348" s="213"/>
      <c r="M348" s="213"/>
      <c r="N348" s="213"/>
      <c r="O348" s="213"/>
      <c r="P348" s="213"/>
      <c r="Q348" s="213"/>
      <c r="BF348" s="184"/>
      <c r="BG348" s="184"/>
    </row>
    <row r="349" spans="2:59" ht="15" customHeight="1">
      <c r="B349" s="171"/>
      <c r="E349" s="193"/>
      <c r="F349" s="193"/>
      <c r="G349" s="171"/>
      <c r="H349" s="171"/>
      <c r="I349" s="213"/>
      <c r="J349" s="213"/>
      <c r="K349" s="213"/>
      <c r="L349" s="213"/>
      <c r="M349" s="213"/>
      <c r="N349" s="213"/>
      <c r="O349" s="213"/>
      <c r="P349" s="213"/>
      <c r="Q349" s="213"/>
      <c r="BF349" s="184"/>
      <c r="BG349" s="184"/>
    </row>
    <row r="350" spans="2:59" ht="15" customHeight="1">
      <c r="B350" s="171"/>
      <c r="E350" s="171"/>
      <c r="F350" s="171"/>
      <c r="G350" s="171"/>
      <c r="H350" s="193"/>
      <c r="I350" s="213"/>
      <c r="J350" s="213"/>
      <c r="K350" s="213"/>
      <c r="L350" s="213"/>
      <c r="M350" s="213"/>
      <c r="N350" s="213"/>
      <c r="O350" s="213"/>
      <c r="P350" s="213"/>
      <c r="Q350" s="213"/>
      <c r="BF350" s="184"/>
      <c r="BG350" s="184"/>
    </row>
    <row r="351" spans="2:59" ht="15" customHeight="1">
      <c r="B351" s="171"/>
      <c r="E351" s="171"/>
      <c r="F351" s="171"/>
      <c r="G351" s="213"/>
      <c r="H351" s="213"/>
      <c r="I351" s="213"/>
      <c r="J351" s="213"/>
      <c r="K351" s="213"/>
      <c r="L351" s="213"/>
      <c r="M351" s="213"/>
      <c r="N351" s="213"/>
      <c r="O351" s="213"/>
      <c r="P351" s="213"/>
      <c r="Q351" s="213"/>
      <c r="BF351" s="184"/>
      <c r="BG351" s="184"/>
    </row>
    <row r="352" spans="2:59" ht="15" customHeight="1">
      <c r="B352" s="171"/>
      <c r="E352" s="171"/>
      <c r="F352" s="171"/>
      <c r="G352" s="171"/>
      <c r="H352" s="213"/>
      <c r="I352" s="213"/>
      <c r="J352" s="213"/>
      <c r="K352" s="213"/>
      <c r="L352" s="213"/>
      <c r="M352" s="213"/>
      <c r="N352" s="213"/>
      <c r="O352" s="213"/>
      <c r="P352" s="213"/>
      <c r="Q352" s="213"/>
      <c r="BF352" s="184"/>
      <c r="BG352" s="184"/>
    </row>
    <row r="353" spans="2:59" ht="15" customHeight="1">
      <c r="B353" s="171"/>
      <c r="E353" s="171"/>
      <c r="F353" s="171"/>
      <c r="G353" s="171"/>
      <c r="H353" s="213"/>
      <c r="I353" s="213"/>
      <c r="J353" s="213"/>
      <c r="K353" s="213"/>
      <c r="L353" s="213"/>
      <c r="M353" s="213"/>
      <c r="N353" s="213"/>
      <c r="O353" s="213"/>
      <c r="P353" s="213"/>
      <c r="Q353" s="213"/>
      <c r="BF353" s="184"/>
      <c r="BG353" s="184"/>
    </row>
    <row r="354" spans="2:59" ht="15" customHeight="1">
      <c r="B354" s="171"/>
      <c r="E354" s="171"/>
      <c r="F354" s="171"/>
      <c r="G354" s="213"/>
      <c r="H354" s="213"/>
      <c r="I354" s="213"/>
      <c r="J354" s="213"/>
      <c r="K354" s="213"/>
      <c r="L354" s="213"/>
      <c r="M354" s="213"/>
      <c r="N354" s="213"/>
      <c r="O354" s="213"/>
      <c r="P354" s="213"/>
      <c r="Q354" s="213"/>
      <c r="BF354" s="184"/>
      <c r="BG354" s="184"/>
    </row>
    <row r="355" spans="2:59" ht="15" customHeight="1">
      <c r="BF355" s="184"/>
      <c r="BG355" s="184"/>
    </row>
    <row r="356" spans="2:59" ht="15" customHeight="1">
      <c r="BF356" s="184"/>
      <c r="BG356" s="184"/>
    </row>
    <row r="357" spans="2:59" ht="15" customHeight="1">
      <c r="B357" s="64" t="s">
        <v>300</v>
      </c>
      <c r="C357" s="155" t="s">
        <v>673</v>
      </c>
      <c r="BF357" s="184"/>
      <c r="BG357" s="184"/>
    </row>
    <row r="358" spans="2:59" ht="15" customHeight="1">
      <c r="B358" s="64" t="s">
        <v>826</v>
      </c>
      <c r="C358" s="155" t="s">
        <v>673</v>
      </c>
      <c r="BF358" s="184"/>
      <c r="BG358" s="184"/>
    </row>
    <row r="359" spans="2:59" ht="15" customHeight="1">
      <c r="B359" s="64" t="s">
        <v>682</v>
      </c>
      <c r="C359" s="155" t="s">
        <v>675</v>
      </c>
      <c r="BF359" s="184"/>
      <c r="BG359" s="184"/>
    </row>
    <row r="360" spans="2:59" ht="15" customHeight="1">
      <c r="B360" s="64" t="s">
        <v>683</v>
      </c>
      <c r="C360" s="155" t="s">
        <v>675</v>
      </c>
      <c r="BF360" s="184"/>
      <c r="BG360" s="184"/>
    </row>
    <row r="361" spans="2:59" ht="15" customHeight="1">
      <c r="B361" s="64" t="s">
        <v>280</v>
      </c>
      <c r="C361" s="155" t="s">
        <v>676</v>
      </c>
      <c r="BF361" s="184"/>
      <c r="BG361" s="184"/>
    </row>
    <row r="362" spans="2:59" ht="15" customHeight="1">
      <c r="B362" s="64" t="s">
        <v>684</v>
      </c>
      <c r="C362" s="155" t="s">
        <v>677</v>
      </c>
      <c r="BF362" s="184"/>
      <c r="BG362" s="184"/>
    </row>
    <row r="363" spans="2:59" ht="15" customHeight="1">
      <c r="B363" s="64" t="s">
        <v>828</v>
      </c>
      <c r="C363" s="155" t="s">
        <v>678</v>
      </c>
      <c r="BF363" s="184"/>
      <c r="BG363" s="184"/>
    </row>
    <row r="364" spans="2:59" ht="15" customHeight="1">
      <c r="B364" s="64" t="s">
        <v>252</v>
      </c>
      <c r="C364" s="155" t="s">
        <v>679</v>
      </c>
      <c r="BF364" s="184"/>
      <c r="BG364" s="184"/>
    </row>
    <row r="365" spans="2:59" ht="15" customHeight="1">
      <c r="B365" s="64" t="s">
        <v>249</v>
      </c>
      <c r="C365" s="155" t="s">
        <v>679</v>
      </c>
      <c r="BF365" s="184"/>
      <c r="BG365" s="184"/>
    </row>
    <row r="366" spans="2:59" ht="15" customHeight="1">
      <c r="B366" s="64" t="s">
        <v>250</v>
      </c>
      <c r="C366" s="155" t="s">
        <v>679</v>
      </c>
      <c r="BF366" s="184"/>
      <c r="BG366" s="184"/>
    </row>
    <row r="367" spans="2:59" ht="15" customHeight="1">
      <c r="B367" s="64" t="s">
        <v>685</v>
      </c>
      <c r="C367" s="155" t="s">
        <v>680</v>
      </c>
      <c r="BF367" s="184"/>
      <c r="BG367" s="184"/>
    </row>
    <row r="368" spans="2:59" ht="15" customHeight="1">
      <c r="B368" s="64" t="s">
        <v>289</v>
      </c>
      <c r="C368" s="155" t="s">
        <v>834</v>
      </c>
      <c r="BF368" s="184"/>
      <c r="BG368" s="184"/>
    </row>
    <row r="369" spans="2:256" ht="15" customHeight="1">
      <c r="B369" s="64" t="s">
        <v>1119</v>
      </c>
      <c r="C369" s="155" t="s">
        <v>835</v>
      </c>
      <c r="BF369" s="184"/>
      <c r="BG369" s="184"/>
    </row>
    <row r="370" spans="2:256" ht="15" customHeight="1">
      <c r="B370" s="64" t="s">
        <v>686</v>
      </c>
      <c r="C370" s="155" t="s">
        <v>681</v>
      </c>
      <c r="BF370" s="184"/>
      <c r="BG370" s="184"/>
    </row>
    <row r="371" spans="2:256" ht="15" customHeight="1">
      <c r="B371" s="64" t="s">
        <v>885</v>
      </c>
      <c r="C371" s="155" t="s">
        <v>674</v>
      </c>
      <c r="BF371" s="184"/>
      <c r="BG371" s="184"/>
    </row>
    <row r="372" spans="2:256" ht="15" customHeight="1">
      <c r="B372" s="155" t="s">
        <v>829</v>
      </c>
      <c r="C372" s="155" t="s">
        <v>836</v>
      </c>
      <c r="BF372" s="184"/>
      <c r="BG372" s="184"/>
    </row>
    <row r="373" spans="2:256" ht="15" customHeight="1">
      <c r="B373" s="174" t="s">
        <v>251</v>
      </c>
      <c r="C373" s="155" t="s">
        <v>837</v>
      </c>
      <c r="BF373" s="184"/>
      <c r="BG373" s="184"/>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row>
    <row r="374" spans="2:256" ht="15" customHeight="1">
      <c r="BF374" s="184"/>
      <c r="BG374" s="184"/>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row>
    <row r="375" spans="2:256" ht="15" customHeight="1">
      <c r="F375" s="165" t="s">
        <v>1113</v>
      </c>
      <c r="G375" s="165"/>
      <c r="H375" s="165" t="s">
        <v>1114</v>
      </c>
      <c r="I375" s="165"/>
      <c r="J375" s="165" t="s">
        <v>1115</v>
      </c>
      <c r="K375" s="165"/>
      <c r="L375" s="165" t="s">
        <v>1116</v>
      </c>
      <c r="M375" s="165"/>
      <c r="N375" s="165" t="s">
        <v>566</v>
      </c>
      <c r="O375" s="165"/>
      <c r="Q375" s="126"/>
      <c r="R375" s="126"/>
      <c r="S375" s="165"/>
      <c r="T375" s="165"/>
      <c r="U375" s="165"/>
      <c r="V375" s="165"/>
      <c r="W375" s="165"/>
      <c r="X375" s="165"/>
      <c r="Y375" s="165"/>
      <c r="Z375" s="165"/>
      <c r="AA375" s="165"/>
      <c r="AB375" s="165"/>
      <c r="AC375" s="126"/>
      <c r="AD375" s="126"/>
      <c r="AE375" s="165"/>
      <c r="AF375" s="165"/>
      <c r="AG375" s="165"/>
      <c r="AH375" s="165"/>
      <c r="AI375" s="165"/>
      <c r="AJ375" s="165"/>
      <c r="AK375" s="165"/>
      <c r="AL375" s="165"/>
      <c r="AM375" s="165"/>
      <c r="AN375" s="165"/>
      <c r="AO375" s="169"/>
      <c r="AP375" s="126"/>
      <c r="AQ375" s="165"/>
      <c r="AR375" s="165"/>
      <c r="AS375" s="165"/>
      <c r="AT375" s="165"/>
      <c r="AU375" s="165"/>
      <c r="AV375" s="165"/>
      <c r="AW375" s="165"/>
      <c r="AX375" s="165"/>
      <c r="AY375" s="165"/>
      <c r="AZ375" s="165"/>
      <c r="BA375" s="169"/>
      <c r="BB375" s="126"/>
      <c r="BC375" s="165"/>
      <c r="BD375" s="165"/>
      <c r="BE375" s="165"/>
      <c r="BF375" s="165"/>
      <c r="BG375" s="165"/>
      <c r="BH375" s="165"/>
      <c r="BI375" s="165"/>
      <c r="BJ375" s="165"/>
      <c r="BK375" s="165"/>
      <c r="BL375" s="165"/>
      <c r="BM375" s="169"/>
      <c r="BN375" s="126"/>
      <c r="BO375" s="165"/>
      <c r="BP375" s="165"/>
      <c r="BQ375" s="165"/>
      <c r="BR375" s="165"/>
      <c r="BS375" s="165"/>
      <c r="BT375" s="165"/>
      <c r="BU375" s="165"/>
      <c r="BV375" s="165"/>
      <c r="BW375" s="165"/>
      <c r="BX375" s="165"/>
      <c r="BY375" s="169"/>
      <c r="BZ375" s="126"/>
      <c r="CA375" s="165"/>
      <c r="CB375" s="165"/>
      <c r="CC375" s="165"/>
      <c r="CD375" s="165"/>
      <c r="CE375" s="165"/>
      <c r="CF375" s="165"/>
      <c r="CG375" s="165"/>
      <c r="CH375" s="165"/>
      <c r="CI375" s="165"/>
      <c r="CJ375" s="165"/>
      <c r="CK375" s="169"/>
      <c r="CL375" s="126"/>
      <c r="CM375" s="165"/>
      <c r="CN375" s="165"/>
      <c r="CO375" s="165"/>
      <c r="CP375" s="165"/>
      <c r="CQ375" s="165"/>
      <c r="CR375" s="165"/>
      <c r="CS375" s="231"/>
      <c r="CT375" s="231"/>
      <c r="CU375" s="231"/>
      <c r="CV375" s="231"/>
      <c r="CW375" s="179"/>
      <c r="CX375" s="179"/>
      <c r="CY375" s="231"/>
      <c r="CZ375" s="231"/>
      <c r="DA375" s="231"/>
      <c r="DB375" s="231"/>
      <c r="DC375" s="231"/>
      <c r="DD375" s="231"/>
      <c r="DE375" s="231"/>
      <c r="DF375" s="54"/>
      <c r="DG375" s="54"/>
      <c r="DH375" s="54"/>
      <c r="DI375" s="240"/>
      <c r="DJ375" s="240"/>
      <c r="DK375" s="54"/>
      <c r="DL375" s="54"/>
      <c r="DM375" s="54"/>
      <c r="DN375" s="54"/>
      <c r="DO375" s="54"/>
      <c r="DP375" s="54"/>
      <c r="DQ375" s="54"/>
      <c r="DR375" s="54"/>
      <c r="DS375" s="54"/>
      <c r="DT375" s="54"/>
      <c r="DU375" s="240"/>
      <c r="DV375" s="240"/>
      <c r="DW375" s="54"/>
      <c r="DX375" s="54"/>
      <c r="DY375" s="54"/>
      <c r="DZ375" s="54"/>
      <c r="EA375" s="54"/>
      <c r="EB375" s="54"/>
      <c r="EC375" s="54"/>
      <c r="ED375" s="54"/>
      <c r="EE375" s="54"/>
      <c r="EF375" s="54"/>
      <c r="EG375" s="240"/>
      <c r="EH375" s="240"/>
      <c r="EI375" s="54"/>
      <c r="EJ375" s="54"/>
      <c r="EK375" s="54"/>
      <c r="EL375" s="54"/>
      <c r="EM375" s="54"/>
      <c r="EN375" s="54"/>
      <c r="EO375" s="54"/>
      <c r="EP375" s="54"/>
      <c r="EQ375" s="54"/>
      <c r="ER375" s="54"/>
      <c r="ES375" s="240"/>
      <c r="ET375" s="240"/>
      <c r="EU375" s="54"/>
      <c r="EV375" s="54"/>
      <c r="EW375" s="54"/>
      <c r="EX375" s="54"/>
      <c r="EY375" s="54"/>
      <c r="EZ375" s="54"/>
      <c r="FA375" s="54"/>
      <c r="FB375" s="54"/>
      <c r="FC375" s="54"/>
      <c r="FD375" s="54"/>
      <c r="FE375" s="240"/>
      <c r="FF375" s="240"/>
      <c r="FG375" s="54"/>
      <c r="FH375" s="54"/>
      <c r="FI375" s="54"/>
      <c r="FJ375" s="54"/>
      <c r="FK375" s="54"/>
      <c r="FL375" s="54"/>
      <c r="FM375" s="54"/>
      <c r="FN375" s="54"/>
      <c r="FO375" s="54"/>
      <c r="FP375" s="54"/>
      <c r="FQ375" s="240"/>
      <c r="FR375" s="240"/>
      <c r="FS375" s="54"/>
      <c r="FT375" s="54"/>
      <c r="FU375" s="54"/>
      <c r="FV375" s="54"/>
      <c r="FW375" s="54"/>
      <c r="FX375" s="54"/>
      <c r="FY375" s="54"/>
      <c r="FZ375" s="54"/>
      <c r="GA375" s="54"/>
      <c r="GB375" s="54"/>
      <c r="GC375" s="240"/>
      <c r="GD375" s="240"/>
      <c r="GE375" s="54"/>
      <c r="GF375" s="54"/>
      <c r="GG375" s="54"/>
      <c r="GH375" s="54"/>
      <c r="GI375" s="54"/>
      <c r="GJ375" s="54"/>
      <c r="GK375" s="54"/>
      <c r="GL375" s="54"/>
      <c r="GM375" s="54"/>
      <c r="GN375" s="54"/>
      <c r="GO375" s="240"/>
      <c r="GP375" s="240"/>
      <c r="GQ375" s="54"/>
      <c r="GR375" s="54"/>
      <c r="GS375" s="54"/>
      <c r="GT375" s="54"/>
      <c r="GU375" s="54"/>
      <c r="GV375" s="54"/>
      <c r="GW375" s="54"/>
      <c r="GX375" s="54"/>
      <c r="GY375" s="54"/>
      <c r="GZ375" s="54"/>
      <c r="HA375" s="240"/>
      <c r="HB375" s="240"/>
      <c r="HC375" s="54"/>
      <c r="HD375" s="54"/>
      <c r="HE375" s="54"/>
      <c r="HF375" s="54"/>
      <c r="HG375" s="54"/>
      <c r="HH375" s="54"/>
      <c r="HI375" s="54"/>
      <c r="HJ375" s="54"/>
      <c r="HK375" s="54"/>
      <c r="HL375" s="54"/>
      <c r="HM375" s="240"/>
      <c r="HN375" s="240"/>
      <c r="HO375" s="54"/>
      <c r="HP375" s="54"/>
      <c r="HQ375" s="54"/>
      <c r="HR375" s="54"/>
      <c r="HS375" s="54"/>
      <c r="HT375" s="54"/>
      <c r="HU375" s="54"/>
      <c r="HV375" s="54"/>
      <c r="HW375" s="54"/>
      <c r="HX375" s="54"/>
      <c r="HY375" s="240"/>
      <c r="HZ375" s="240"/>
      <c r="IA375" s="54"/>
      <c r="IB375" s="54"/>
      <c r="IC375" s="54"/>
      <c r="ID375" s="54"/>
      <c r="IE375" s="54"/>
      <c r="IF375" s="54"/>
      <c r="IG375" s="54"/>
      <c r="IH375" s="54"/>
      <c r="II375" s="54"/>
      <c r="IJ375" s="54"/>
      <c r="IK375" s="240"/>
      <c r="IL375" s="240"/>
      <c r="IM375" s="54"/>
      <c r="IN375" s="54"/>
      <c r="IO375" s="54"/>
      <c r="IP375" s="54"/>
      <c r="IQ375" s="54"/>
      <c r="IR375" s="54"/>
      <c r="IS375" s="54"/>
      <c r="IT375" s="54"/>
      <c r="IU375" s="54"/>
      <c r="IV375" s="54"/>
    </row>
    <row r="376" spans="2:256" ht="15" customHeight="1">
      <c r="B376" s="163"/>
      <c r="C376" s="163"/>
      <c r="D376" s="343" t="s">
        <v>745</v>
      </c>
      <c r="E376" s="163"/>
      <c r="F376" s="163" t="s">
        <v>1150</v>
      </c>
      <c r="G376" s="163" t="s">
        <v>1151</v>
      </c>
      <c r="H376" s="163" t="s">
        <v>1150</v>
      </c>
      <c r="I376" s="163" t="s">
        <v>1152</v>
      </c>
      <c r="J376" s="163" t="s">
        <v>1150</v>
      </c>
      <c r="K376" s="163" t="s">
        <v>1152</v>
      </c>
      <c r="L376" s="163" t="s">
        <v>1150</v>
      </c>
      <c r="M376" s="163" t="s">
        <v>1152</v>
      </c>
      <c r="N376" s="163" t="s">
        <v>1150</v>
      </c>
      <c r="O376" s="163" t="s">
        <v>1152</v>
      </c>
      <c r="P376" s="163"/>
      <c r="Q376" s="126"/>
      <c r="R376" s="126"/>
      <c r="S376" s="183"/>
      <c r="T376" s="183"/>
      <c r="U376" s="183"/>
      <c r="V376" s="183"/>
      <c r="W376" s="183"/>
      <c r="X376" s="183"/>
      <c r="Y376" s="183"/>
      <c r="Z376" s="183"/>
      <c r="AA376" s="183"/>
      <c r="AB376" s="183"/>
      <c r="AC376" s="126"/>
      <c r="AD376" s="126"/>
      <c r="AE376" s="183"/>
      <c r="AF376" s="183"/>
      <c r="AG376" s="183"/>
      <c r="AH376" s="183"/>
      <c r="AI376" s="183"/>
      <c r="AJ376" s="183"/>
      <c r="AK376" s="183"/>
      <c r="AL376" s="183"/>
      <c r="AM376" s="183"/>
      <c r="AN376" s="183"/>
      <c r="AO376" s="126"/>
      <c r="AP376" s="126"/>
      <c r="AQ376" s="183"/>
      <c r="AR376" s="183"/>
      <c r="AS376" s="183"/>
      <c r="AT376" s="183"/>
      <c r="AU376" s="183"/>
      <c r="AV376" s="183"/>
      <c r="AW376" s="183"/>
      <c r="AX376" s="183"/>
      <c r="AY376" s="183"/>
      <c r="AZ376" s="183"/>
      <c r="BA376" s="126"/>
      <c r="BB376" s="126"/>
      <c r="BC376" s="183"/>
      <c r="BD376" s="183"/>
      <c r="BE376" s="183"/>
      <c r="BF376" s="183"/>
      <c r="BG376" s="183"/>
      <c r="BH376" s="183"/>
      <c r="BI376" s="183"/>
      <c r="BJ376" s="183"/>
      <c r="BK376" s="183"/>
      <c r="BL376" s="183"/>
      <c r="BM376" s="126"/>
      <c r="BN376" s="126"/>
      <c r="BO376" s="183"/>
      <c r="BP376" s="183"/>
      <c r="BQ376" s="183"/>
      <c r="BR376" s="183"/>
      <c r="BS376" s="183"/>
      <c r="BT376" s="183"/>
      <c r="BU376" s="183"/>
      <c r="BV376" s="183"/>
      <c r="BW376" s="183"/>
      <c r="BX376" s="183"/>
      <c r="BY376" s="126"/>
      <c r="BZ376" s="126"/>
      <c r="CA376" s="183"/>
      <c r="CB376" s="183"/>
      <c r="CC376" s="183"/>
      <c r="CD376" s="183"/>
      <c r="CE376" s="183"/>
      <c r="CF376" s="183"/>
      <c r="CG376" s="183"/>
      <c r="CH376" s="183"/>
      <c r="CI376" s="183"/>
      <c r="CJ376" s="183"/>
      <c r="CK376" s="126"/>
      <c r="CL376" s="126"/>
      <c r="CM376" s="183"/>
      <c r="CN376" s="183"/>
      <c r="CO376" s="183"/>
      <c r="CP376" s="183"/>
      <c r="CQ376" s="183"/>
      <c r="CR376" s="183"/>
      <c r="CS376" s="232"/>
      <c r="CT376" s="232"/>
      <c r="CU376" s="232"/>
      <c r="CV376" s="232"/>
      <c r="CW376" s="179"/>
      <c r="CX376" s="179"/>
      <c r="CY376" s="232"/>
      <c r="CZ376" s="232"/>
      <c r="DA376" s="232"/>
      <c r="DB376" s="232"/>
      <c r="DC376" s="232"/>
      <c r="DD376" s="232"/>
      <c r="DE376" s="232"/>
      <c r="DF376" s="233"/>
      <c r="DG376" s="233"/>
      <c r="DH376" s="233"/>
      <c r="DI376" s="240"/>
      <c r="DJ376" s="240"/>
      <c r="DK376" s="233"/>
      <c r="DL376" s="233"/>
      <c r="DM376" s="233"/>
      <c r="DN376" s="233"/>
      <c r="DO376" s="233"/>
      <c r="DP376" s="233"/>
      <c r="DQ376" s="233"/>
      <c r="DR376" s="233"/>
      <c r="DS376" s="233"/>
      <c r="DT376" s="233"/>
      <c r="DU376" s="240"/>
      <c r="DV376" s="240"/>
      <c r="DW376" s="233"/>
      <c r="DX376" s="233"/>
      <c r="DY376" s="233"/>
      <c r="DZ376" s="233"/>
      <c r="EA376" s="233"/>
      <c r="EB376" s="233"/>
      <c r="EC376" s="233"/>
      <c r="ED376" s="233"/>
      <c r="EE376" s="233"/>
      <c r="EF376" s="233"/>
      <c r="EG376" s="240"/>
      <c r="EH376" s="240"/>
      <c r="EI376" s="233"/>
      <c r="EJ376" s="233"/>
      <c r="EK376" s="233"/>
      <c r="EL376" s="233"/>
      <c r="EM376" s="233"/>
      <c r="EN376" s="233"/>
      <c r="EO376" s="233"/>
      <c r="EP376" s="233"/>
      <c r="EQ376" s="233"/>
      <c r="ER376" s="233"/>
      <c r="ES376" s="240"/>
      <c r="ET376" s="240"/>
      <c r="EU376" s="233"/>
      <c r="EV376" s="233"/>
      <c r="EW376" s="233"/>
      <c r="EX376" s="233"/>
      <c r="EY376" s="233"/>
      <c r="EZ376" s="233"/>
      <c r="FA376" s="233"/>
      <c r="FB376" s="233"/>
      <c r="FC376" s="233"/>
      <c r="FD376" s="233"/>
      <c r="FE376" s="240"/>
      <c r="FF376" s="240"/>
      <c r="FG376" s="233"/>
      <c r="FH376" s="233"/>
      <c r="FI376" s="233"/>
      <c r="FJ376" s="233"/>
      <c r="FK376" s="233"/>
      <c r="FL376" s="233"/>
      <c r="FM376" s="233"/>
      <c r="FN376" s="233"/>
      <c r="FO376" s="233"/>
      <c r="FP376" s="233"/>
      <c r="FQ376" s="240"/>
      <c r="FR376" s="240"/>
      <c r="FS376" s="233"/>
      <c r="FT376" s="233"/>
      <c r="FU376" s="233"/>
      <c r="FV376" s="233"/>
      <c r="FW376" s="233"/>
      <c r="FX376" s="233"/>
      <c r="FY376" s="233"/>
      <c r="FZ376" s="233"/>
      <c r="GA376" s="233"/>
      <c r="GB376" s="233"/>
      <c r="GC376" s="240"/>
      <c r="GD376" s="240"/>
      <c r="GE376" s="233"/>
      <c r="GF376" s="233"/>
      <c r="GG376" s="233"/>
      <c r="GH376" s="233"/>
      <c r="GI376" s="233"/>
      <c r="GJ376" s="233"/>
      <c r="GK376" s="233"/>
      <c r="GL376" s="233"/>
      <c r="GM376" s="233"/>
      <c r="GN376" s="233"/>
      <c r="GO376" s="240"/>
      <c r="GP376" s="240"/>
      <c r="GQ376" s="233"/>
      <c r="GR376" s="233"/>
      <c r="GS376" s="233"/>
      <c r="GT376" s="233"/>
      <c r="GU376" s="233"/>
      <c r="GV376" s="233"/>
      <c r="GW376" s="233"/>
      <c r="GX376" s="233"/>
      <c r="GY376" s="233"/>
      <c r="GZ376" s="233"/>
      <c r="HA376" s="240"/>
      <c r="HB376" s="240"/>
      <c r="HC376" s="233"/>
      <c r="HD376" s="233"/>
      <c r="HE376" s="233"/>
      <c r="HF376" s="233"/>
      <c r="HG376" s="233"/>
      <c r="HH376" s="233"/>
      <c r="HI376" s="233"/>
      <c r="HJ376" s="233"/>
      <c r="HK376" s="233"/>
      <c r="HL376" s="233"/>
      <c r="HM376" s="240"/>
      <c r="HN376" s="240"/>
      <c r="HO376" s="233"/>
      <c r="HP376" s="233"/>
      <c r="HQ376" s="233"/>
      <c r="HR376" s="233"/>
      <c r="HS376" s="233"/>
      <c r="HT376" s="233"/>
      <c r="HU376" s="233"/>
      <c r="HV376" s="233"/>
      <c r="HW376" s="233"/>
      <c r="HX376" s="233"/>
      <c r="HY376" s="240"/>
      <c r="HZ376" s="240"/>
      <c r="IA376" s="233"/>
      <c r="IB376" s="233"/>
      <c r="IC376" s="233"/>
      <c r="ID376" s="233"/>
      <c r="IE376" s="233"/>
      <c r="IF376" s="233"/>
      <c r="IG376" s="233"/>
      <c r="IH376" s="233"/>
      <c r="II376" s="233"/>
      <c r="IJ376" s="233"/>
      <c r="IK376" s="240"/>
      <c r="IL376" s="240"/>
      <c r="IM376" s="233"/>
      <c r="IN376" s="233"/>
      <c r="IO376" s="233"/>
      <c r="IP376" s="233"/>
      <c r="IQ376" s="233"/>
      <c r="IR376" s="233"/>
      <c r="IS376" s="233"/>
      <c r="IT376" s="233"/>
      <c r="IU376" s="233"/>
      <c r="IV376" s="233"/>
    </row>
    <row r="377" spans="2:256" ht="15" customHeight="1">
      <c r="B377" s="163">
        <v>1</v>
      </c>
      <c r="C377" s="163" t="str">
        <f ca="1">IF(P377&gt;0,MAX($C$375:C376)+1,"")</f>
        <v/>
      </c>
      <c r="D377" s="163" t="str">
        <f ca="1">IF(ISERROR(INDEX(WS,ROWS($B$377:$B377))),"",MID(INDEX(WS,ROWS($B$377:$B377)), FIND("]",INDEX(WS,ROWS($B$377:$B377)))+1,32))&amp;T(NOW())</f>
        <v>Program</v>
      </c>
      <c r="E377" s="163">
        <f ca="1">IF($D377&lt;&gt;"",INDIRECT("'"&amp;$D377&amp;"'"&amp;"!y5"),"")</f>
        <v>0</v>
      </c>
      <c r="F377" s="163">
        <f ca="1">IF($D377&lt;&gt;"",INDIRECT("'"&amp;$D377&amp;"'"&amp;"!z5"),"")</f>
        <v>0</v>
      </c>
      <c r="G377" s="163">
        <f ca="1">IF($D377&lt;&gt;"",INDIRECT("'"&amp;$D377&amp;"'"&amp;"!aa5"),"")</f>
        <v>0</v>
      </c>
      <c r="H377" s="163">
        <f ca="1">IF($D377&lt;&gt;"",INDIRECT("'"&amp;$D377&amp;"'"&amp;"!ab5"),"")</f>
        <v>0</v>
      </c>
      <c r="I377" s="163">
        <f ca="1">IF($D377&lt;&gt;"",INDIRECT("'"&amp;$D377&amp;"'"&amp;"!ac5"),"")</f>
        <v>0</v>
      </c>
      <c r="J377" s="163">
        <f ca="1">IF($D377&lt;&gt;"",INDIRECT("'"&amp;$D377&amp;"'"&amp;"!ad5"),"")</f>
        <v>0</v>
      </c>
      <c r="K377" s="163">
        <f ca="1">IF($D377&lt;&gt;"",INDIRECT("'"&amp;$D377&amp;"'"&amp;"!ae5"),"")</f>
        <v>0</v>
      </c>
      <c r="L377" s="163">
        <f ca="1">IF($D377&lt;&gt;"",INDIRECT("'"&amp;$D377&amp;"'"&amp;"!af5"),"")</f>
        <v>0</v>
      </c>
      <c r="M377" s="163">
        <f ca="1">IF($D377&lt;&gt;"",INDIRECT("'"&amp;$D377&amp;"'"&amp;"!ag5"),"")</f>
        <v>0</v>
      </c>
      <c r="N377" s="344">
        <f ca="1">IF($D377&lt;&gt;"",INDIRECT("'"&amp;$D377&amp;"'"&amp;"!ah5"),"")</f>
        <v>0</v>
      </c>
      <c r="O377" s="344">
        <f ca="1">IF($D377&lt;&gt;"",INDIRECT("'"&amp;$D377&amp;"'"&amp;"!ai5"),"")</f>
        <v>0</v>
      </c>
      <c r="P377" s="163">
        <f ca="1">SUM(F377:O377)</f>
        <v>0</v>
      </c>
      <c r="CS377" s="9"/>
      <c r="CT377" s="9"/>
      <c r="CU377" s="9"/>
      <c r="CV377" s="9"/>
      <c r="CW377" s="9"/>
      <c r="CX377" s="9"/>
      <c r="CY377" s="9"/>
      <c r="CZ377" s="9"/>
      <c r="DA377" s="9"/>
      <c r="DB377" s="9"/>
      <c r="DC377" s="9"/>
      <c r="DD377" s="9"/>
      <c r="DE377" s="9"/>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row>
    <row r="378" spans="2:256" ht="15" customHeight="1">
      <c r="B378" s="163">
        <v>2</v>
      </c>
      <c r="C378" s="163">
        <f ca="1">IF(P378&gt;0,MAX($C$375:C377)+1,"")</f>
        <v>1</v>
      </c>
      <c r="D378" s="163" t="str">
        <f ca="1">IF(ISERROR(INDEX(WS,ROWS($B$377:$B378))),"",MID(INDEX(WS,ROWS($B$377:$B378)), FIND("]",INDEX(WS,ROWS($B$377:$B378)))+1,32))&amp;T(NOW())</f>
        <v>Programska_aktivnost</v>
      </c>
      <c r="E378" s="163" t="str">
        <f ca="1">IF($D378&lt;&gt;"",INDIRECT("'"&amp;$D378&amp;"'"&amp;"!y5"),"")</f>
        <v>2002-0001  Функционисање основних школа (Основна школа "Светозар Милетић" Тител)</v>
      </c>
      <c r="F378" s="163">
        <f ca="1">IF($D378&lt;&gt;"",INDIRECT("'"&amp;$D378&amp;"'"&amp;"!z5"),"")</f>
        <v>30491</v>
      </c>
      <c r="G378" s="163">
        <f ca="1">IF($D378&lt;&gt;"",INDIRECT("'"&amp;$D378&amp;"'"&amp;"!aa5"),"")</f>
        <v>84739</v>
      </c>
      <c r="H378" s="163">
        <f ca="1">IF($D378&lt;&gt;"",INDIRECT("'"&amp;$D378&amp;"'"&amp;"!ab5"),"")</f>
        <v>26075</v>
      </c>
      <c r="I378" s="163">
        <f ca="1">IF($D378&lt;&gt;"",INDIRECT("'"&amp;$D378&amp;"'"&amp;"!ac5"),"")</f>
        <v>81921</v>
      </c>
      <c r="J378" s="163">
        <f ca="1">IF($D378&lt;&gt;"",INDIRECT("'"&amp;$D378&amp;"'"&amp;"!ad5"),"")</f>
        <v>23560</v>
      </c>
      <c r="K378" s="163">
        <f ca="1">IF($D378&lt;&gt;"",INDIRECT("'"&amp;$D378&amp;"'"&amp;"!ae5"),"")</f>
        <v>98882</v>
      </c>
      <c r="L378" s="163">
        <f ca="1">IF($D378&lt;&gt;"",INDIRECT("'"&amp;$D378&amp;"'"&amp;"!af5"),"")</f>
        <v>25000</v>
      </c>
      <c r="M378" s="163">
        <f ca="1">IF($D378&lt;&gt;"",INDIRECT("'"&amp;$D378&amp;"'"&amp;"!ag5"),"")</f>
        <v>96729</v>
      </c>
      <c r="N378" s="344">
        <f ca="1">IF($D378&lt;&gt;"",INDIRECT("'"&amp;$D378&amp;"'"&amp;"!ah5"),"")</f>
        <v>25000</v>
      </c>
      <c r="O378" s="344">
        <f ca="1">IF($D378&lt;&gt;"",INDIRECT("'"&amp;$D378&amp;"'"&amp;"!ai5"),"")</f>
        <v>96729</v>
      </c>
      <c r="P378" s="163">
        <f t="shared" ref="P378:P426" ca="1" si="4">SUM(F378:O378)</f>
        <v>589126</v>
      </c>
      <c r="CS378" s="9"/>
      <c r="CT378" s="9"/>
      <c r="CU378" s="9"/>
      <c r="CV378" s="9"/>
      <c r="CW378" s="9"/>
      <c r="CX378" s="9"/>
      <c r="CY378" s="9"/>
      <c r="CZ378" s="9"/>
      <c r="DA378" s="9"/>
      <c r="DB378" s="9"/>
      <c r="DC378" s="9"/>
      <c r="DD378" s="9"/>
      <c r="DE378" s="9"/>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row>
    <row r="379" spans="2:256">
      <c r="B379" s="163">
        <v>3</v>
      </c>
      <c r="C379" s="163" t="str">
        <f ca="1">IF(P379&gt;0,MAX($C$375:C378)+1,"")</f>
        <v/>
      </c>
      <c r="D379" s="163" t="str">
        <f ca="1">IF(ISERROR(INDEX(WS,ROWS($B$377:$B379))),"",MID(INDEX(WS,ROWS($B$377:$B379)), FIND("]",INDEX(WS,ROWS($B$377:$B379)))+1,32))&amp;T(NOW())</f>
        <v>Sheet1</v>
      </c>
      <c r="E379" s="163">
        <f t="shared" ref="E379:E426" ca="1" si="5">IF($D379&lt;&gt;"",INDIRECT("'"&amp;$D379&amp;"'"&amp;"!y5"),"")</f>
        <v>0</v>
      </c>
      <c r="F379" s="163">
        <f t="shared" ref="F379:F426" ca="1" si="6">IF($D379&lt;&gt;"",INDIRECT("'"&amp;$D379&amp;"'"&amp;"!z5"),"")</f>
        <v>0</v>
      </c>
      <c r="G379" s="163">
        <f t="shared" ref="G379:G426" ca="1" si="7">IF($D379&lt;&gt;"",INDIRECT("'"&amp;$D379&amp;"'"&amp;"!aa5"),"")</f>
        <v>0</v>
      </c>
      <c r="H379" s="163">
        <f t="shared" ref="H379:H426" ca="1" si="8">IF($D379&lt;&gt;"",INDIRECT("'"&amp;$D379&amp;"'"&amp;"!ab5"),"")</f>
        <v>0</v>
      </c>
      <c r="I379" s="163">
        <f t="shared" ref="I379:I426" ca="1" si="9">IF($D379&lt;&gt;"",INDIRECT("'"&amp;$D379&amp;"'"&amp;"!ac5"),"")</f>
        <v>0</v>
      </c>
      <c r="J379" s="163">
        <f t="shared" ref="J379:J426" ca="1" si="10">IF($D379&lt;&gt;"",INDIRECT("'"&amp;$D379&amp;"'"&amp;"!ad5"),"")</f>
        <v>0</v>
      </c>
      <c r="K379" s="163">
        <f t="shared" ref="K379:K426" ca="1" si="11">IF($D379&lt;&gt;"",INDIRECT("'"&amp;$D379&amp;"'"&amp;"!ae5"),"")</f>
        <v>0</v>
      </c>
      <c r="L379" s="163">
        <f t="shared" ref="L379:L426" ca="1" si="12">IF($D379&lt;&gt;"",INDIRECT("'"&amp;$D379&amp;"'"&amp;"!af5"),"")</f>
        <v>0</v>
      </c>
      <c r="M379" s="163">
        <f t="shared" ref="M379:M426" ca="1" si="13">IF($D379&lt;&gt;"",INDIRECT("'"&amp;$D379&amp;"'"&amp;"!ag5"),"")</f>
        <v>0</v>
      </c>
      <c r="N379" s="344">
        <f t="shared" ref="N379:N426" ca="1" si="14">IF($D379&lt;&gt;"",INDIRECT("'"&amp;$D379&amp;"'"&amp;"!ah5"),"")</f>
        <v>0</v>
      </c>
      <c r="O379" s="344">
        <f t="shared" ref="O379:O426" ca="1" si="15">IF($D379&lt;&gt;"",INDIRECT("'"&amp;$D379&amp;"'"&amp;"!ai5"),"")</f>
        <v>0</v>
      </c>
      <c r="P379" s="163">
        <f t="shared" ca="1" si="4"/>
        <v>0</v>
      </c>
      <c r="CS379" s="9"/>
      <c r="CT379" s="9"/>
      <c r="CU379" s="9"/>
      <c r="CV379" s="9"/>
      <c r="CW379" s="9"/>
      <c r="CX379" s="9"/>
      <c r="CY379" s="9"/>
      <c r="CZ379" s="9"/>
      <c r="DA379" s="9"/>
      <c r="DB379" s="9"/>
      <c r="DC379" s="9"/>
      <c r="DD379" s="9"/>
      <c r="DE379" s="9"/>
      <c r="HM379" s="31"/>
    </row>
    <row r="380" spans="2:256">
      <c r="B380" s="163">
        <v>4</v>
      </c>
      <c r="C380" s="163" t="str">
        <f ca="1">IF(P380&gt;0,MAX($C$375:C379)+1,"")</f>
        <v/>
      </c>
      <c r="D380" s="163" t="str">
        <f ca="1">IF(ISERROR(INDEX(WS,ROWS($B$377:$B380))),"",MID(INDEX(WS,ROWS($B$377:$B380)), FIND("]",INDEX(WS,ROWS($B$377:$B380)))+1,32))&amp;T(NOW())</f>
        <v>Sheet2</v>
      </c>
      <c r="E380" s="163">
        <f t="shared" ca="1" si="5"/>
        <v>0</v>
      </c>
      <c r="F380" s="163">
        <f t="shared" ca="1" si="6"/>
        <v>0</v>
      </c>
      <c r="G380" s="163">
        <f t="shared" ca="1" si="7"/>
        <v>0</v>
      </c>
      <c r="H380" s="163">
        <f t="shared" ca="1" si="8"/>
        <v>0</v>
      </c>
      <c r="I380" s="163">
        <f t="shared" ca="1" si="9"/>
        <v>0</v>
      </c>
      <c r="J380" s="163">
        <f t="shared" ca="1" si="10"/>
        <v>0</v>
      </c>
      <c r="K380" s="163">
        <f t="shared" ca="1" si="11"/>
        <v>0</v>
      </c>
      <c r="L380" s="163">
        <f t="shared" ca="1" si="12"/>
        <v>0</v>
      </c>
      <c r="M380" s="163">
        <f t="shared" ca="1" si="13"/>
        <v>0</v>
      </c>
      <c r="N380" s="344">
        <f t="shared" ca="1" si="14"/>
        <v>0</v>
      </c>
      <c r="O380" s="344">
        <f t="shared" ca="1" si="15"/>
        <v>0</v>
      </c>
      <c r="P380" s="163">
        <f t="shared" ca="1" si="4"/>
        <v>0</v>
      </c>
      <c r="CS380" s="9"/>
      <c r="CT380" s="9"/>
      <c r="CU380" s="9"/>
      <c r="CV380" s="9"/>
      <c r="CW380" s="9"/>
      <c r="CX380" s="9"/>
      <c r="CY380" s="9"/>
      <c r="CZ380" s="9"/>
      <c r="DA380" s="9"/>
      <c r="DB380" s="9"/>
      <c r="DC380" s="9"/>
      <c r="DD380" s="9"/>
      <c r="DE380" s="9"/>
      <c r="HM380" s="31"/>
    </row>
    <row r="381" spans="2:256">
      <c r="B381" s="163">
        <v>5</v>
      </c>
      <c r="C381" s="163" t="str">
        <f ca="1">IF(P381&gt;0,MAX($C$375:C380)+1,"")</f>
        <v/>
      </c>
      <c r="D381" s="163" t="str">
        <f ca="1">IF(ISERROR(INDEX(WS,ROWS($B$377:$B381))),"",MID(INDEX(WS,ROWS($B$377:$B381)), FIND("]",INDEX(WS,ROWS($B$377:$B381)))+1,32))&amp;T(NOW())</f>
        <v>Uputstvo</v>
      </c>
      <c r="E381" s="163">
        <f t="shared" ca="1" si="5"/>
        <v>0</v>
      </c>
      <c r="F381" s="163">
        <f t="shared" ca="1" si="6"/>
        <v>0</v>
      </c>
      <c r="G381" s="163">
        <f t="shared" ca="1" si="7"/>
        <v>0</v>
      </c>
      <c r="H381" s="163">
        <f t="shared" ca="1" si="8"/>
        <v>0</v>
      </c>
      <c r="I381" s="163">
        <f t="shared" ca="1" si="9"/>
        <v>0</v>
      </c>
      <c r="J381" s="163">
        <f t="shared" ca="1" si="10"/>
        <v>0</v>
      </c>
      <c r="K381" s="163">
        <f t="shared" ca="1" si="11"/>
        <v>0</v>
      </c>
      <c r="L381" s="163">
        <f t="shared" ca="1" si="12"/>
        <v>0</v>
      </c>
      <c r="M381" s="163">
        <f t="shared" ca="1" si="13"/>
        <v>0</v>
      </c>
      <c r="N381" s="344">
        <f t="shared" ca="1" si="14"/>
        <v>0</v>
      </c>
      <c r="O381" s="344">
        <f t="shared" ca="1" si="15"/>
        <v>0</v>
      </c>
      <c r="P381" s="163">
        <f t="shared" ca="1" si="4"/>
        <v>0</v>
      </c>
      <c r="CS381" s="9"/>
      <c r="CT381" s="9"/>
      <c r="CU381" s="9"/>
      <c r="CV381" s="9"/>
      <c r="CW381" s="9"/>
      <c r="CX381" s="9"/>
      <c r="CY381" s="9"/>
      <c r="CZ381" s="9"/>
      <c r="DA381" s="9"/>
      <c r="DB381" s="9"/>
      <c r="DC381" s="9"/>
      <c r="DD381" s="9"/>
      <c r="DE381" s="9"/>
      <c r="HM381" s="31"/>
    </row>
    <row r="382" spans="2:256">
      <c r="B382" s="163">
        <v>6</v>
      </c>
      <c r="C382" s="163" t="str">
        <f ca="1">IF(P382&gt;0,MAX($C$375:C381)+1,"")</f>
        <v/>
      </c>
      <c r="D382" s="163" t="str">
        <f ca="1">IF(ISERROR(INDEX(WS,ROWS($B$377:$B382))),"",MID(INDEX(WS,ROWS($B$377:$B382)), FIND("]",INDEX(WS,ROWS($B$377:$B382)))+1,32))&amp;T(NOW())</f>
        <v/>
      </c>
      <c r="E382" s="163" t="str">
        <f t="shared" ca="1" si="5"/>
        <v/>
      </c>
      <c r="F382" s="163" t="str">
        <f t="shared" ca="1" si="6"/>
        <v/>
      </c>
      <c r="G382" s="163" t="str">
        <f t="shared" ca="1" si="7"/>
        <v/>
      </c>
      <c r="H382" s="163" t="str">
        <f t="shared" ca="1" si="8"/>
        <v/>
      </c>
      <c r="I382" s="163" t="str">
        <f t="shared" ca="1" si="9"/>
        <v/>
      </c>
      <c r="J382" s="163" t="str">
        <f t="shared" ca="1" si="10"/>
        <v/>
      </c>
      <c r="K382" s="163" t="str">
        <f t="shared" ca="1" si="11"/>
        <v/>
      </c>
      <c r="L382" s="163" t="str">
        <f t="shared" ca="1" si="12"/>
        <v/>
      </c>
      <c r="M382" s="163" t="str">
        <f t="shared" ca="1" si="13"/>
        <v/>
      </c>
      <c r="N382" s="344" t="str">
        <f t="shared" ca="1" si="14"/>
        <v/>
      </c>
      <c r="O382" s="344" t="str">
        <f t="shared" ca="1" si="15"/>
        <v/>
      </c>
      <c r="P382" s="163">
        <f t="shared" ca="1" si="4"/>
        <v>0</v>
      </c>
      <c r="CS382" s="9"/>
      <c r="CT382" s="9"/>
      <c r="CU382" s="9"/>
      <c r="CV382" s="9"/>
      <c r="CW382" s="9"/>
      <c r="CX382" s="9"/>
      <c r="CY382" s="9"/>
      <c r="CZ382" s="9"/>
      <c r="DA382" s="9"/>
      <c r="DB382" s="9"/>
      <c r="DC382" s="9"/>
      <c r="DD382" s="9"/>
      <c r="DE382" s="9"/>
      <c r="HM382" s="31"/>
    </row>
    <row r="383" spans="2:256">
      <c r="B383" s="163">
        <v>7</v>
      </c>
      <c r="C383" s="163" t="str">
        <f ca="1">IF(P383&gt;0,MAX($C$375:C382)+1,"")</f>
        <v/>
      </c>
      <c r="D383" s="163" t="str">
        <f ca="1">IF(ISERROR(INDEX(WS,ROWS($B$377:$B383))),"",MID(INDEX(WS,ROWS($B$377:$B383)), FIND("]",INDEX(WS,ROWS($B$377:$B383)))+1,32))&amp;T(NOW())</f>
        <v/>
      </c>
      <c r="E383" s="163" t="str">
        <f t="shared" ca="1" si="5"/>
        <v/>
      </c>
      <c r="F383" s="163" t="str">
        <f t="shared" ca="1" si="6"/>
        <v/>
      </c>
      <c r="G383" s="163" t="str">
        <f t="shared" ca="1" si="7"/>
        <v/>
      </c>
      <c r="H383" s="163" t="str">
        <f t="shared" ca="1" si="8"/>
        <v/>
      </c>
      <c r="I383" s="163" t="str">
        <f t="shared" ca="1" si="9"/>
        <v/>
      </c>
      <c r="J383" s="163" t="str">
        <f t="shared" ca="1" si="10"/>
        <v/>
      </c>
      <c r="K383" s="163" t="str">
        <f t="shared" ca="1" si="11"/>
        <v/>
      </c>
      <c r="L383" s="163" t="str">
        <f t="shared" ca="1" si="12"/>
        <v/>
      </c>
      <c r="M383" s="163" t="str">
        <f t="shared" ca="1" si="13"/>
        <v/>
      </c>
      <c r="N383" s="344" t="str">
        <f t="shared" ca="1" si="14"/>
        <v/>
      </c>
      <c r="O383" s="344" t="str">
        <f t="shared" ca="1" si="15"/>
        <v/>
      </c>
      <c r="P383" s="163">
        <f t="shared" ca="1" si="4"/>
        <v>0</v>
      </c>
      <c r="CS383" s="9"/>
      <c r="CT383" s="9"/>
      <c r="CU383" s="9"/>
      <c r="CV383" s="9"/>
      <c r="CW383" s="9"/>
      <c r="CX383" s="9"/>
      <c r="CY383" s="9"/>
      <c r="CZ383" s="9"/>
      <c r="DA383" s="9"/>
      <c r="DB383" s="9"/>
      <c r="DC383" s="9"/>
      <c r="DD383" s="9"/>
      <c r="DE383" s="9"/>
      <c r="HM383" s="31"/>
    </row>
    <row r="384" spans="2:256">
      <c r="B384" s="163">
        <v>8</v>
      </c>
      <c r="C384" s="163" t="str">
        <f ca="1">IF(P384&gt;0,MAX($C$375:C383)+1,"")</f>
        <v/>
      </c>
      <c r="D384" s="163" t="str">
        <f ca="1">IF(ISERROR(INDEX(WS,ROWS($B$377:$B384))),"",MID(INDEX(WS,ROWS($B$377:$B384)), FIND("]",INDEX(WS,ROWS($B$377:$B384)))+1,32))&amp;T(NOW())</f>
        <v/>
      </c>
      <c r="E384" s="163" t="str">
        <f t="shared" ca="1" si="5"/>
        <v/>
      </c>
      <c r="F384" s="163" t="str">
        <f t="shared" ca="1" si="6"/>
        <v/>
      </c>
      <c r="G384" s="163" t="str">
        <f t="shared" ca="1" si="7"/>
        <v/>
      </c>
      <c r="H384" s="163" t="str">
        <f t="shared" ca="1" si="8"/>
        <v/>
      </c>
      <c r="I384" s="163" t="str">
        <f t="shared" ca="1" si="9"/>
        <v/>
      </c>
      <c r="J384" s="163" t="str">
        <f t="shared" ca="1" si="10"/>
        <v/>
      </c>
      <c r="K384" s="163" t="str">
        <f t="shared" ca="1" si="11"/>
        <v/>
      </c>
      <c r="L384" s="163" t="str">
        <f t="shared" ca="1" si="12"/>
        <v/>
      </c>
      <c r="M384" s="163" t="str">
        <f t="shared" ca="1" si="13"/>
        <v/>
      </c>
      <c r="N384" s="344" t="str">
        <f t="shared" ca="1" si="14"/>
        <v/>
      </c>
      <c r="O384" s="344" t="str">
        <f t="shared" ca="1" si="15"/>
        <v/>
      </c>
      <c r="P384" s="163">
        <f t="shared" ca="1" si="4"/>
        <v>0</v>
      </c>
      <c r="Q384" s="14" t="str">
        <f t="shared" ref="Q384:Q426" ca="1" si="16">IF($D384&lt;&gt;"",INDIRECT("'"&amp;$D384&amp;"'"&amp;"!as3"),"")</f>
        <v/>
      </c>
      <c r="R384" s="14" t="str">
        <f t="shared" ref="R384:R426" ca="1" si="17">IF($D384&lt;&gt;"",INDIRECT("'"&amp;$D384&amp;"'"&amp;"!at3"),"")</f>
        <v/>
      </c>
      <c r="CS384" s="9"/>
      <c r="CT384" s="9"/>
      <c r="CU384" s="9"/>
      <c r="CV384" s="9"/>
      <c r="CW384" s="9"/>
      <c r="CX384" s="9"/>
      <c r="CY384" s="9"/>
      <c r="CZ384" s="9"/>
      <c r="DA384" s="9"/>
      <c r="DB384" s="9"/>
      <c r="DC384" s="9"/>
      <c r="DD384" s="9"/>
      <c r="DE384" s="9"/>
      <c r="HM384" s="31"/>
    </row>
    <row r="385" spans="2:256">
      <c r="B385" s="163">
        <v>9</v>
      </c>
      <c r="C385" s="163" t="str">
        <f ca="1">IF(P385&gt;0,MAX($C$375:C384)+1,"")</f>
        <v/>
      </c>
      <c r="D385" s="163" t="str">
        <f ca="1">IF(ISERROR(INDEX(WS,ROWS($B$377:$B385))),"",MID(INDEX(WS,ROWS($B$377:$B385)), FIND("]",INDEX(WS,ROWS($B$377:$B385)))+1,32))&amp;T(NOW())</f>
        <v/>
      </c>
      <c r="E385" s="163" t="str">
        <f t="shared" ca="1" si="5"/>
        <v/>
      </c>
      <c r="F385" s="163" t="str">
        <f t="shared" ca="1" si="6"/>
        <v/>
      </c>
      <c r="G385" s="163" t="str">
        <f t="shared" ca="1" si="7"/>
        <v/>
      </c>
      <c r="H385" s="163" t="str">
        <f t="shared" ca="1" si="8"/>
        <v/>
      </c>
      <c r="I385" s="163" t="str">
        <f t="shared" ca="1" si="9"/>
        <v/>
      </c>
      <c r="J385" s="163" t="str">
        <f t="shared" ca="1" si="10"/>
        <v/>
      </c>
      <c r="K385" s="163" t="str">
        <f t="shared" ca="1" si="11"/>
        <v/>
      </c>
      <c r="L385" s="163" t="str">
        <f t="shared" ca="1" si="12"/>
        <v/>
      </c>
      <c r="M385" s="163" t="str">
        <f t="shared" ca="1" si="13"/>
        <v/>
      </c>
      <c r="N385" s="344" t="str">
        <f t="shared" ca="1" si="14"/>
        <v/>
      </c>
      <c r="O385" s="344" t="str">
        <f t="shared" ca="1" si="15"/>
        <v/>
      </c>
      <c r="P385" s="163">
        <f t="shared" ca="1" si="4"/>
        <v>0</v>
      </c>
      <c r="Q385" s="14" t="str">
        <f t="shared" ca="1" si="16"/>
        <v/>
      </c>
      <c r="R385" s="14" t="str">
        <f t="shared" ca="1" si="17"/>
        <v/>
      </c>
      <c r="S385" s="14" t="str">
        <f t="shared" ref="S385:S426" ca="1" si="18">IF($D385&lt;&gt;"",INDIRECT("'"&amp;$D385&amp;"'"&amp;"!au3"),"")</f>
        <v/>
      </c>
      <c r="T385" s="14" t="str">
        <f t="shared" ref="T385:T426" ca="1" si="19">IF($D385&lt;&gt;"",INDIRECT("'"&amp;$D385&amp;"'"&amp;"!av3"),"")</f>
        <v/>
      </c>
      <c r="U385" s="14" t="str">
        <f t="shared" ref="U385:U426" ca="1" si="20">IF($D385&lt;&gt;"",INDIRECT("'"&amp;$D385&amp;"'"&amp;"!aw3"),"")</f>
        <v/>
      </c>
      <c r="V385" s="14" t="str">
        <f t="shared" ref="V385:V426" ca="1" si="21">IF($D385&lt;&gt;"",INDIRECT("'"&amp;$D385&amp;"'"&amp;"!ax3"),"")</f>
        <v/>
      </c>
      <c r="W385" s="14" t="str">
        <f t="shared" ref="W385:W426" ca="1" si="22">IF($D385&lt;&gt;"",INDIRECT("'"&amp;$D385&amp;"'"&amp;"!ay3"),"")</f>
        <v/>
      </c>
      <c r="X385" s="14" t="str">
        <f t="shared" ref="X385:X426" ca="1" si="23">IF($D385&lt;&gt;"",INDIRECT("'"&amp;$D385&amp;"'"&amp;"!az3"),"")</f>
        <v/>
      </c>
      <c r="Y385" s="14" t="str">
        <f t="shared" ref="Y385:Y426" ca="1" si="24">IF($D385&lt;&gt;"",INDIRECT("'"&amp;$D385&amp;"'"&amp;"!ba3"),"")</f>
        <v/>
      </c>
      <c r="Z385" s="14" t="str">
        <f t="shared" ref="Z385:Z426" ca="1" si="25">IF($D385&lt;&gt;"",INDIRECT("'"&amp;$D385&amp;"'"&amp;"!bb3"),"")</f>
        <v/>
      </c>
      <c r="AA385" s="14" t="str">
        <f t="shared" ref="AA385:AA426" ca="1" si="26">IF($D385&lt;&gt;"",INDIRECT("'"&amp;$D385&amp;"'"&amp;"!bc3"),"")</f>
        <v/>
      </c>
      <c r="AB385" s="14" t="str">
        <f t="shared" ref="AB385:AB426" ca="1" si="27">IF($D385&lt;&gt;"",INDIRECT("'"&amp;$D385&amp;"'"&amp;"!bd3"),"")</f>
        <v/>
      </c>
      <c r="AC385" s="14" t="str">
        <f t="shared" ref="AC385:AC426" ca="1" si="28">IF($D385&lt;&gt;"",INDIRECT("'"&amp;$D385&amp;"'"&amp;"!as4"),"")</f>
        <v/>
      </c>
      <c r="AD385" s="14" t="str">
        <f t="shared" ref="AD385:AD426" ca="1" si="29">IF($D385&lt;&gt;"",INDIRECT("'"&amp;$D385&amp;"'"&amp;"!at4"),"")</f>
        <v/>
      </c>
      <c r="AE385" s="14" t="str">
        <f t="shared" ref="AE385:AE426" ca="1" si="30">IF($D385&lt;&gt;"",INDIRECT("'"&amp;$D385&amp;"'"&amp;"!au4"),"")</f>
        <v/>
      </c>
      <c r="AF385" s="14" t="str">
        <f t="shared" ref="AF385:AF426" ca="1" si="31">IF($D385&lt;&gt;"",INDIRECT("'"&amp;$D385&amp;"'"&amp;"!av4"),"")</f>
        <v/>
      </c>
      <c r="AG385" s="14" t="str">
        <f t="shared" ref="AG385:AG426" ca="1" si="32">IF($D385&lt;&gt;"",INDIRECT("'"&amp;$D385&amp;"'"&amp;"!aw4"),"")</f>
        <v/>
      </c>
      <c r="AH385" s="14" t="str">
        <f t="shared" ref="AH385:AH426" ca="1" si="33">IF($D385&lt;&gt;"",INDIRECT("'"&amp;$D385&amp;"'"&amp;"!ax4"),"")</f>
        <v/>
      </c>
      <c r="AI385" s="14" t="str">
        <f t="shared" ref="AI385:AI426" ca="1" si="34">IF($D385&lt;&gt;"",INDIRECT("'"&amp;$D385&amp;"'"&amp;"!ay4"),"")</f>
        <v/>
      </c>
      <c r="AJ385" s="14" t="str">
        <f t="shared" ref="AJ385:AJ426" ca="1" si="35">IF($D385&lt;&gt;"",INDIRECT("'"&amp;$D385&amp;"'"&amp;"!az4"),"")</f>
        <v/>
      </c>
      <c r="AK385" s="14" t="str">
        <f t="shared" ref="AK385:AK426" ca="1" si="36">IF($D385&lt;&gt;"",INDIRECT("'"&amp;$D385&amp;"'"&amp;"!ba4"),"")</f>
        <v/>
      </c>
      <c r="AL385" s="14" t="str">
        <f t="shared" ref="AL385:AL426" ca="1" si="37">IF($D385&lt;&gt;"",INDIRECT("'"&amp;$D385&amp;"'"&amp;"!bb4"),"")</f>
        <v/>
      </c>
      <c r="AM385" s="14" t="str">
        <f t="shared" ref="AM385:AM426" ca="1" si="38">IF($D385&lt;&gt;"",INDIRECT("'"&amp;$D385&amp;"'"&amp;"!bc4"),"")</f>
        <v/>
      </c>
      <c r="AN385" s="14" t="str">
        <f t="shared" ref="AN385:AN426" ca="1" si="39">IF($D385&lt;&gt;"",INDIRECT("'"&amp;$D385&amp;"'"&amp;"!bd4"),"")</f>
        <v/>
      </c>
      <c r="AO385" s="14" t="str">
        <f t="shared" ref="AO385:AO426" ca="1" si="40">IF($D385&lt;&gt;"",INDIRECT("'"&amp;$D385&amp;"'"&amp;"!as5"),"")</f>
        <v/>
      </c>
      <c r="AP385" s="14" t="str">
        <f t="shared" ref="AP385:AP426" ca="1" si="41">IF($D385&lt;&gt;"",INDIRECT("'"&amp;$D385&amp;"'"&amp;"!at5"),"")</f>
        <v/>
      </c>
      <c r="AQ385" s="14" t="str">
        <f t="shared" ref="AQ385:AQ426" ca="1" si="42">IF($D385&lt;&gt;"",INDIRECT("'"&amp;$D385&amp;"'"&amp;"!au5"),"")</f>
        <v/>
      </c>
      <c r="AR385" s="14" t="str">
        <f t="shared" ref="AR385:AR426" ca="1" si="43">IF($D385&lt;&gt;"",INDIRECT("'"&amp;$D385&amp;"'"&amp;"!av5"),"")</f>
        <v/>
      </c>
      <c r="AS385" s="14" t="str">
        <f t="shared" ref="AS385:AS426" ca="1" si="44">IF($D385&lt;&gt;"",INDIRECT("'"&amp;$D385&amp;"'"&amp;"!aw5"),"")</f>
        <v/>
      </c>
      <c r="AT385" s="14" t="str">
        <f t="shared" ref="AT385:AT426" ca="1" si="45">IF($D385&lt;&gt;"",INDIRECT("'"&amp;$D385&amp;"'"&amp;"!ax5"),"")</f>
        <v/>
      </c>
      <c r="AU385" s="14" t="str">
        <f t="shared" ref="AU385:AU426" ca="1" si="46">IF($D385&lt;&gt;"",INDIRECT("'"&amp;$D385&amp;"'"&amp;"!ay5"),"")</f>
        <v/>
      </c>
      <c r="AV385" s="14" t="str">
        <f t="shared" ref="AV385:AV426" ca="1" si="47">IF($D385&lt;&gt;"",INDIRECT("'"&amp;$D385&amp;"'"&amp;"!az5"),"")</f>
        <v/>
      </c>
      <c r="AW385" s="14" t="str">
        <f t="shared" ref="AW385:AW426" ca="1" si="48">IF($D385&lt;&gt;"",INDIRECT("'"&amp;$D385&amp;"'"&amp;"!ba5"),"")</f>
        <v/>
      </c>
      <c r="AX385" s="14" t="str">
        <f t="shared" ref="AX385:AX426" ca="1" si="49">IF($D385&lt;&gt;"",INDIRECT("'"&amp;$D385&amp;"'"&amp;"!bb5"),"")</f>
        <v/>
      </c>
      <c r="AY385" s="14" t="str">
        <f t="shared" ref="AY385:AY426" ca="1" si="50">IF($D385&lt;&gt;"",INDIRECT("'"&amp;$D385&amp;"'"&amp;"!bc5"),"")</f>
        <v/>
      </c>
      <c r="AZ385" s="14" t="str">
        <f t="shared" ref="AZ385:AZ426" ca="1" si="51">IF($D385&lt;&gt;"",INDIRECT("'"&amp;$D385&amp;"'"&amp;"!bd5"),"")</f>
        <v/>
      </c>
      <c r="BA385" s="14" t="str">
        <f t="shared" ref="BA385:BA426" ca="1" si="52">IF($D385&lt;&gt;"",INDIRECT("'"&amp;$D385&amp;"'"&amp;"!as6"),"")</f>
        <v/>
      </c>
      <c r="BB385" s="14" t="str">
        <f t="shared" ref="BB385:BB426" ca="1" si="53">IF($D385&lt;&gt;"",INDIRECT("'"&amp;$D385&amp;"'"&amp;"!at6"),"")</f>
        <v/>
      </c>
      <c r="BC385" s="14" t="str">
        <f t="shared" ref="BC385:BC426" ca="1" si="54">IF($D385&lt;&gt;"",INDIRECT("'"&amp;$D385&amp;"'"&amp;"!au6"),"")</f>
        <v/>
      </c>
      <c r="BD385" s="14" t="str">
        <f t="shared" ref="BD385:BD426" ca="1" si="55">IF($D385&lt;&gt;"",INDIRECT("'"&amp;$D385&amp;"'"&amp;"!av6"),"")</f>
        <v/>
      </c>
      <c r="BE385" s="14" t="str">
        <f t="shared" ref="BE385:BE426" ca="1" si="56">IF($D385&lt;&gt;"",INDIRECT("'"&amp;$D385&amp;"'"&amp;"!aw6"),"")</f>
        <v/>
      </c>
      <c r="BF385" s="14" t="str">
        <f t="shared" ref="BF385:BF426" ca="1" si="57">IF($D385&lt;&gt;"",INDIRECT("'"&amp;$D385&amp;"'"&amp;"!ax6"),"")</f>
        <v/>
      </c>
      <c r="BG385" s="14" t="str">
        <f t="shared" ref="BG385:BG426" ca="1" si="58">IF($D385&lt;&gt;"",INDIRECT("'"&amp;$D385&amp;"'"&amp;"!ay6"),"")</f>
        <v/>
      </c>
      <c r="BH385" s="14" t="str">
        <f t="shared" ref="BH385:BH426" ca="1" si="59">IF($D385&lt;&gt;"",INDIRECT("'"&amp;$D385&amp;"'"&amp;"!az6"),"")</f>
        <v/>
      </c>
      <c r="BI385" s="14" t="str">
        <f t="shared" ref="BI385:BI426" ca="1" si="60">IF($D385&lt;&gt;"",INDIRECT("'"&amp;$D385&amp;"'"&amp;"!ba6"),"")</f>
        <v/>
      </c>
      <c r="BJ385" s="14" t="str">
        <f t="shared" ref="BJ385:BJ426" ca="1" si="61">IF($D385&lt;&gt;"",INDIRECT("'"&amp;$D385&amp;"'"&amp;"!bb6"),"")</f>
        <v/>
      </c>
      <c r="BK385" s="14" t="str">
        <f t="shared" ref="BK385:BK426" ca="1" si="62">IF($D385&lt;&gt;"",INDIRECT("'"&amp;$D385&amp;"'"&amp;"!bc6"),"")</f>
        <v/>
      </c>
      <c r="BL385" s="14" t="str">
        <f t="shared" ref="BL385:BL426" ca="1" si="63">IF($D385&lt;&gt;"",INDIRECT("'"&amp;$D385&amp;"'"&amp;"!bd6"),"")</f>
        <v/>
      </c>
      <c r="BM385" s="14" t="str">
        <f t="shared" ref="BM385:BM426" ca="1" si="64">IF($D385&lt;&gt;"",INDIRECT("'"&amp;$D385&amp;"'"&amp;"!as7"),"")</f>
        <v/>
      </c>
      <c r="BN385" s="14" t="str">
        <f t="shared" ref="BN385:BN426" ca="1" si="65">IF($D385&lt;&gt;"",INDIRECT("'"&amp;$D385&amp;"'"&amp;"!at7"),"")</f>
        <v/>
      </c>
      <c r="BO385" s="14" t="str">
        <f t="shared" ref="BO385:BO426" ca="1" si="66">IF($D385&lt;&gt;"",INDIRECT("'"&amp;$D385&amp;"'"&amp;"!au7"),"")</f>
        <v/>
      </c>
      <c r="BP385" s="14" t="str">
        <f t="shared" ref="BP385:BP426" ca="1" si="67">IF($D385&lt;&gt;"",INDIRECT("'"&amp;$D385&amp;"'"&amp;"!av7"),"")</f>
        <v/>
      </c>
      <c r="BQ385" s="14" t="str">
        <f t="shared" ref="BQ385:BQ426" ca="1" si="68">IF($D385&lt;&gt;"",INDIRECT("'"&amp;$D385&amp;"'"&amp;"!aw7"),"")</f>
        <v/>
      </c>
      <c r="BR385" s="14" t="str">
        <f t="shared" ref="BR385:BR426" ca="1" si="69">IF($D385&lt;&gt;"",INDIRECT("'"&amp;$D385&amp;"'"&amp;"!ax7"),"")</f>
        <v/>
      </c>
      <c r="BS385" s="14" t="str">
        <f t="shared" ref="BS385:BS426" ca="1" si="70">IF($D385&lt;&gt;"",INDIRECT("'"&amp;$D385&amp;"'"&amp;"!ay7"),"")</f>
        <v/>
      </c>
      <c r="BT385" s="14" t="str">
        <f t="shared" ref="BT385:BT426" ca="1" si="71">IF($D385&lt;&gt;"",INDIRECT("'"&amp;$D385&amp;"'"&amp;"!az7"),"")</f>
        <v/>
      </c>
      <c r="BU385" s="14" t="str">
        <f t="shared" ref="BU385:BU426" ca="1" si="72">IF($D385&lt;&gt;"",INDIRECT("'"&amp;$D385&amp;"'"&amp;"!ba7"),"")</f>
        <v/>
      </c>
      <c r="BV385" s="14" t="str">
        <f t="shared" ref="BV385:BV426" ca="1" si="73">IF($D385&lt;&gt;"",INDIRECT("'"&amp;$D385&amp;"'"&amp;"!bb7"),"")</f>
        <v/>
      </c>
      <c r="BW385" s="14" t="str">
        <f t="shared" ref="BW385:BW426" ca="1" si="74">IF($D385&lt;&gt;"",INDIRECT("'"&amp;$D385&amp;"'"&amp;"!bc7"),"")</f>
        <v/>
      </c>
      <c r="BX385" s="14" t="str">
        <f t="shared" ref="BX385:BX426" ca="1" si="75">IF($D385&lt;&gt;"",INDIRECT("'"&amp;$D385&amp;"'"&amp;"!bd7"),"")</f>
        <v/>
      </c>
      <c r="BY385" s="14" t="str">
        <f t="shared" ref="BY385:BY426" ca="1" si="76">IF($D385&lt;&gt;"",INDIRECT("'"&amp;$D385&amp;"'"&amp;"!as8"),"")</f>
        <v/>
      </c>
      <c r="BZ385" s="14" t="str">
        <f t="shared" ref="BZ385:BZ426" ca="1" si="77">IF($D385&lt;&gt;"",INDIRECT("'"&amp;$D385&amp;"'"&amp;"!at8"),"")</f>
        <v/>
      </c>
      <c r="CA385" s="14" t="str">
        <f t="shared" ref="CA385:CA426" ca="1" si="78">IF($D385&lt;&gt;"",INDIRECT("'"&amp;$D385&amp;"'"&amp;"!au8"),"")</f>
        <v/>
      </c>
      <c r="CB385" s="14" t="str">
        <f t="shared" ref="CB385:CB426" ca="1" si="79">IF($D385&lt;&gt;"",INDIRECT("'"&amp;$D385&amp;"'"&amp;"!av8"),"")</f>
        <v/>
      </c>
      <c r="CC385" s="14" t="str">
        <f t="shared" ref="CC385:CC426" ca="1" si="80">IF($D385&lt;&gt;"",INDIRECT("'"&amp;$D385&amp;"'"&amp;"!aw8"),"")</f>
        <v/>
      </c>
      <c r="CD385" s="14" t="str">
        <f t="shared" ref="CD385:CD426" ca="1" si="81">IF($D385&lt;&gt;"",INDIRECT("'"&amp;$D385&amp;"'"&amp;"!ax8"),"")</f>
        <v/>
      </c>
      <c r="CE385" s="14" t="str">
        <f t="shared" ref="CE385:CE426" ca="1" si="82">IF($D385&lt;&gt;"",INDIRECT("'"&amp;$D385&amp;"'"&amp;"!ay8"),"")</f>
        <v/>
      </c>
      <c r="CF385" s="14" t="str">
        <f t="shared" ref="CF385:CF426" ca="1" si="83">IF($D385&lt;&gt;"",INDIRECT("'"&amp;$D385&amp;"'"&amp;"!az8"),"")</f>
        <v/>
      </c>
      <c r="CG385" s="14" t="str">
        <f t="shared" ref="CG385:CG426" ca="1" si="84">IF($D385&lt;&gt;"",INDIRECT("'"&amp;$D385&amp;"'"&amp;"!ba8"),"")</f>
        <v/>
      </c>
      <c r="CH385" s="14" t="str">
        <f t="shared" ref="CH385:CH426" ca="1" si="85">IF($D385&lt;&gt;"",INDIRECT("'"&amp;$D385&amp;"'"&amp;"!bb8"),"")</f>
        <v/>
      </c>
      <c r="CI385" s="14" t="str">
        <f t="shared" ref="CI385:CI426" ca="1" si="86">IF($D385&lt;&gt;"",INDIRECT("'"&amp;$D385&amp;"'"&amp;"!bc8"),"")</f>
        <v/>
      </c>
      <c r="CJ385" s="14" t="str">
        <f t="shared" ref="CJ385:CJ426" ca="1" si="87">IF($D385&lt;&gt;"",INDIRECT("'"&amp;$D385&amp;"'"&amp;"!bd8"),"")</f>
        <v/>
      </c>
      <c r="CK385" s="14" t="str">
        <f t="shared" ref="CK385:CK426" ca="1" si="88">IF($D385&lt;&gt;"",INDIRECT("'"&amp;$D385&amp;"'"&amp;"!as9"),"")</f>
        <v/>
      </c>
      <c r="CL385" s="14" t="str">
        <f t="shared" ref="CL385:CL426" ca="1" si="89">IF($D385&lt;&gt;"",INDIRECT("'"&amp;$D385&amp;"'"&amp;"!at9"),"")</f>
        <v/>
      </c>
      <c r="CM385" s="14" t="str">
        <f t="shared" ref="CM385:CM426" ca="1" si="90">IF($D385&lt;&gt;"",INDIRECT("'"&amp;$D385&amp;"'"&amp;"!au9"),"")</f>
        <v/>
      </c>
      <c r="CN385" s="14" t="str">
        <f t="shared" ref="CN385:CN426" ca="1" si="91">IF($D385&lt;&gt;"",INDIRECT("'"&amp;$D385&amp;"'"&amp;"!av9"),"")</f>
        <v/>
      </c>
      <c r="CO385" s="14" t="str">
        <f t="shared" ref="CO385:CO426" ca="1" si="92">IF($D385&lt;&gt;"",INDIRECT("'"&amp;$D385&amp;"'"&amp;"!aw9"),"")</f>
        <v/>
      </c>
      <c r="CP385" s="14" t="str">
        <f t="shared" ref="CP385:CP426" ca="1" si="93">IF($D385&lt;&gt;"",INDIRECT("'"&amp;$D385&amp;"'"&amp;"!ax9"),"")</f>
        <v/>
      </c>
      <c r="CQ385" s="14" t="str">
        <f t="shared" ref="CQ385:CQ426" ca="1" si="94">IF($D385&lt;&gt;"",INDIRECT("'"&amp;$D385&amp;"'"&amp;"!ay9"),"")</f>
        <v/>
      </c>
      <c r="CR385" s="14" t="str">
        <f t="shared" ref="CR385:CR426" ca="1" si="95">IF($D385&lt;&gt;"",INDIRECT("'"&amp;$D385&amp;"'"&amp;"!az9"),"")</f>
        <v/>
      </c>
      <c r="CS385" s="9" t="str">
        <f t="shared" ref="CS385:CS426" ca="1" si="96">IF($D385&lt;&gt;"",INDIRECT("'"&amp;$D385&amp;"'"&amp;"!ba9"),"")</f>
        <v/>
      </c>
      <c r="CT385" s="9" t="str">
        <f t="shared" ref="CT385:CT426" ca="1" si="97">IF($D385&lt;&gt;"",INDIRECT("'"&amp;$D385&amp;"'"&amp;"!bb9"),"")</f>
        <v/>
      </c>
      <c r="CU385" s="9" t="str">
        <f t="shared" ref="CU385:CU426" ca="1" si="98">IF($D385&lt;&gt;"",INDIRECT("'"&amp;$D385&amp;"'"&amp;"!bc9"),"")</f>
        <v/>
      </c>
      <c r="CV385" s="9" t="str">
        <f t="shared" ref="CV385:CV426" ca="1" si="99">IF($D385&lt;&gt;"",INDIRECT("'"&amp;$D385&amp;"'"&amp;"!bd9"),"")</f>
        <v/>
      </c>
      <c r="CW385" s="9" t="str">
        <f t="shared" ref="CW385:CW426" ca="1" si="100">IF($D385&lt;&gt;"",INDIRECT("'"&amp;$D385&amp;"'"&amp;"!as10"),"")</f>
        <v/>
      </c>
      <c r="CX385" s="9" t="str">
        <f t="shared" ref="CX385:CX426" ca="1" si="101">IF($D385&lt;&gt;"",INDIRECT("'"&amp;$D385&amp;"'"&amp;"!at10"),"")</f>
        <v/>
      </c>
      <c r="CY385" s="9" t="str">
        <f t="shared" ref="CY385:CY426" ca="1" si="102">IF($D385&lt;&gt;"",INDIRECT("'"&amp;$D385&amp;"'"&amp;"!au10"),"")</f>
        <v/>
      </c>
      <c r="CZ385" s="9" t="str">
        <f t="shared" ref="CZ385:CZ426" ca="1" si="103">IF($D385&lt;&gt;"",INDIRECT("'"&amp;$D385&amp;"'"&amp;"!av10"),"")</f>
        <v/>
      </c>
      <c r="DA385" s="9" t="str">
        <f t="shared" ref="DA385:DA426" ca="1" si="104">IF($D385&lt;&gt;"",INDIRECT("'"&amp;$D385&amp;"'"&amp;"!aw10"),"")</f>
        <v/>
      </c>
      <c r="DB385" s="9" t="str">
        <f t="shared" ref="DB385:DB426" ca="1" si="105">IF($D385&lt;&gt;"",INDIRECT("'"&amp;$D385&amp;"'"&amp;"!ax10"),"")</f>
        <v/>
      </c>
      <c r="DC385" s="9" t="str">
        <f t="shared" ref="DC385:DC426" ca="1" si="106">IF($D385&lt;&gt;"",INDIRECT("'"&amp;$D385&amp;"'"&amp;"!ay10"),"")</f>
        <v/>
      </c>
      <c r="DD385" s="9" t="str">
        <f t="shared" ref="DD385:DD426" ca="1" si="107">IF($D385&lt;&gt;"",INDIRECT("'"&amp;$D385&amp;"'"&amp;"!az10"),"")</f>
        <v/>
      </c>
      <c r="DE385" s="9" t="str">
        <f t="shared" ref="DE385:DE426" ca="1" si="108">IF($D385&lt;&gt;"",INDIRECT("'"&amp;$D385&amp;"'"&amp;"!ba10"),"")</f>
        <v/>
      </c>
      <c r="DF385" s="9" t="str">
        <f t="shared" ref="DF385:DF426" ca="1" si="109">IF($D385&lt;&gt;"",INDIRECT("'"&amp;$D385&amp;"'"&amp;"!bb10"),"")</f>
        <v/>
      </c>
      <c r="DG385" s="9" t="str">
        <f t="shared" ref="DG385:DG426" ca="1" si="110">IF($D385&lt;&gt;"",INDIRECT("'"&amp;$D385&amp;"'"&amp;"!bc10"),"")</f>
        <v/>
      </c>
      <c r="DH385" s="9" t="str">
        <f t="shared" ref="DH385:DH426" ca="1" si="111">IF($D385&lt;&gt;"",INDIRECT("'"&amp;$D385&amp;"'"&amp;"!bd10"),"")</f>
        <v/>
      </c>
      <c r="DI385" s="9" t="str">
        <f t="shared" ref="DI385:DI426" ca="1" si="112">IF($D385&lt;&gt;"",INDIRECT("'"&amp;$D385&amp;"'"&amp;"!as11"),"")</f>
        <v/>
      </c>
      <c r="DJ385" s="9" t="str">
        <f t="shared" ref="DJ385:DJ426" ca="1" si="113">IF($D385&lt;&gt;"",INDIRECT("'"&amp;$D385&amp;"'"&amp;"!at11"),"")</f>
        <v/>
      </c>
      <c r="DK385" s="9" t="str">
        <f t="shared" ref="DK385:DK426" ca="1" si="114">IF($D385&lt;&gt;"",INDIRECT("'"&amp;$D385&amp;"'"&amp;"!au11"),"")</f>
        <v/>
      </c>
      <c r="DL385" s="9" t="str">
        <f t="shared" ref="DL385:DL426" ca="1" si="115">IF($D385&lt;&gt;"",INDIRECT("'"&amp;$D385&amp;"'"&amp;"!av11"),"")</f>
        <v/>
      </c>
      <c r="DM385" s="9" t="str">
        <f t="shared" ref="DM385:DM426" ca="1" si="116">IF($D385&lt;&gt;"",INDIRECT("'"&amp;$D385&amp;"'"&amp;"!aw11"),"")</f>
        <v/>
      </c>
      <c r="DN385" s="9" t="str">
        <f t="shared" ref="DN385:DN426" ca="1" si="117">IF($D385&lt;&gt;"",INDIRECT("'"&amp;$D385&amp;"'"&amp;"!ax11"),"")</f>
        <v/>
      </c>
      <c r="DO385" s="9" t="str">
        <f t="shared" ref="DO385:DO426" ca="1" si="118">IF($D385&lt;&gt;"",INDIRECT("'"&amp;$D385&amp;"'"&amp;"!ay11"),"")</f>
        <v/>
      </c>
      <c r="DP385" s="9" t="str">
        <f t="shared" ref="DP385:DP426" ca="1" si="119">IF($D385&lt;&gt;"",INDIRECT("'"&amp;$D385&amp;"'"&amp;"!az11"),"")</f>
        <v/>
      </c>
      <c r="DQ385" s="9" t="str">
        <f t="shared" ref="DQ385:DQ426" ca="1" si="120">IF($D385&lt;&gt;"",INDIRECT("'"&amp;$D385&amp;"'"&amp;"!ba11"),"")</f>
        <v/>
      </c>
      <c r="DR385" s="9" t="str">
        <f t="shared" ref="DR385:DR426" ca="1" si="121">IF($D385&lt;&gt;"",INDIRECT("'"&amp;$D385&amp;"'"&amp;"!bb11"),"")</f>
        <v/>
      </c>
      <c r="DS385" s="9" t="str">
        <f t="shared" ref="DS385:DS426" ca="1" si="122">IF($D385&lt;&gt;"",INDIRECT("'"&amp;$D385&amp;"'"&amp;"!bc11"),"")</f>
        <v/>
      </c>
      <c r="DT385" s="9" t="str">
        <f t="shared" ref="DT385:DT426" ca="1" si="123">IF($D385&lt;&gt;"",INDIRECT("'"&amp;$D385&amp;"'"&amp;"!bd11"),"")</f>
        <v/>
      </c>
      <c r="DU385" s="9" t="str">
        <f t="shared" ref="DU385:DU426" ca="1" si="124">IF($D385&lt;&gt;"",INDIRECT("'"&amp;$D385&amp;"'"&amp;"!as12"),"")</f>
        <v/>
      </c>
      <c r="DV385" s="9" t="str">
        <f t="shared" ref="DV385:DV426" ca="1" si="125">IF($D385&lt;&gt;"",INDIRECT("'"&amp;$D385&amp;"'"&amp;"!at12"),"")</f>
        <v/>
      </c>
      <c r="DW385" s="9" t="str">
        <f t="shared" ref="DW385:DW426" ca="1" si="126">IF($D385&lt;&gt;"",INDIRECT("'"&amp;$D385&amp;"'"&amp;"!au12"),"")</f>
        <v/>
      </c>
      <c r="DX385" s="9" t="str">
        <f t="shared" ref="DX385:DX426" ca="1" si="127">IF($D385&lt;&gt;"",INDIRECT("'"&amp;$D385&amp;"'"&amp;"!av12"),"")</f>
        <v/>
      </c>
      <c r="DY385" s="9" t="str">
        <f t="shared" ref="DY385:DY426" ca="1" si="128">IF($D385&lt;&gt;"",INDIRECT("'"&amp;$D385&amp;"'"&amp;"!aw12"),"")</f>
        <v/>
      </c>
      <c r="DZ385" s="9" t="str">
        <f t="shared" ref="DZ385:DZ426" ca="1" si="129">IF($D385&lt;&gt;"",INDIRECT("'"&amp;$D385&amp;"'"&amp;"!ax12"),"")</f>
        <v/>
      </c>
      <c r="EA385" s="9" t="str">
        <f t="shared" ref="EA385:EA426" ca="1" si="130">IF($D385&lt;&gt;"",INDIRECT("'"&amp;$D385&amp;"'"&amp;"!ay12"),"")</f>
        <v/>
      </c>
      <c r="EB385" s="9" t="str">
        <f t="shared" ref="EB385:EB426" ca="1" si="131">IF($D385&lt;&gt;"",INDIRECT("'"&amp;$D385&amp;"'"&amp;"!az12"),"")</f>
        <v/>
      </c>
      <c r="EC385" s="9" t="str">
        <f t="shared" ref="EC385:EC426" ca="1" si="132">IF($D385&lt;&gt;"",INDIRECT("'"&amp;$D385&amp;"'"&amp;"!ba12"),"")</f>
        <v/>
      </c>
      <c r="ED385" s="9" t="str">
        <f t="shared" ref="ED385:ED426" ca="1" si="133">IF($D385&lt;&gt;"",INDIRECT("'"&amp;$D385&amp;"'"&amp;"!bb12"),"")</f>
        <v/>
      </c>
      <c r="EE385" s="9" t="str">
        <f t="shared" ref="EE385:EE426" ca="1" si="134">IF($D385&lt;&gt;"",INDIRECT("'"&amp;$D385&amp;"'"&amp;"!bc12"),"")</f>
        <v/>
      </c>
      <c r="EF385" s="9" t="str">
        <f t="shared" ref="EF385:EF426" ca="1" si="135">IF($D385&lt;&gt;"",INDIRECT("'"&amp;$D385&amp;"'"&amp;"!bd12"),"")</f>
        <v/>
      </c>
      <c r="EG385" s="9" t="str">
        <f t="shared" ref="EG385:EG426" ca="1" si="136">IF($D385&lt;&gt;"",INDIRECT("'"&amp;$D385&amp;"'"&amp;"!as13"),"")</f>
        <v/>
      </c>
      <c r="EH385" s="9" t="str">
        <f t="shared" ref="EH385:EH426" ca="1" si="137">IF($D385&lt;&gt;"",INDIRECT("'"&amp;$D385&amp;"'"&amp;"!at13"),"")</f>
        <v/>
      </c>
      <c r="EI385" s="9" t="str">
        <f t="shared" ref="EI385:EI426" ca="1" si="138">IF($D385&lt;&gt;"",INDIRECT("'"&amp;$D385&amp;"'"&amp;"!au13"),"")</f>
        <v/>
      </c>
      <c r="EJ385" s="9" t="str">
        <f t="shared" ref="EJ385:EJ426" ca="1" si="139">IF($D385&lt;&gt;"",INDIRECT("'"&amp;$D385&amp;"'"&amp;"!av13"),"")</f>
        <v/>
      </c>
      <c r="EK385" s="9" t="str">
        <f t="shared" ref="EK385:EK426" ca="1" si="140">IF($D385&lt;&gt;"",INDIRECT("'"&amp;$D385&amp;"'"&amp;"!aw13"),"")</f>
        <v/>
      </c>
      <c r="EL385" s="9" t="str">
        <f t="shared" ref="EL385:EL426" ca="1" si="141">IF($D385&lt;&gt;"",INDIRECT("'"&amp;$D385&amp;"'"&amp;"!ax13"),"")</f>
        <v/>
      </c>
      <c r="EM385" s="9" t="str">
        <f t="shared" ref="EM385:EM426" ca="1" si="142">IF($D385&lt;&gt;"",INDIRECT("'"&amp;$D385&amp;"'"&amp;"!ay13"),"")</f>
        <v/>
      </c>
      <c r="EN385" s="9" t="str">
        <f t="shared" ref="EN385:EN426" ca="1" si="143">IF($D385&lt;&gt;"",INDIRECT("'"&amp;$D385&amp;"'"&amp;"!az13"),"")</f>
        <v/>
      </c>
      <c r="EO385" s="9" t="str">
        <f t="shared" ref="EO385:EO426" ca="1" si="144">IF($D385&lt;&gt;"",INDIRECT("'"&amp;$D385&amp;"'"&amp;"!ba13"),"")</f>
        <v/>
      </c>
      <c r="EP385" s="9" t="str">
        <f t="shared" ref="EP385:EP426" ca="1" si="145">IF($D385&lt;&gt;"",INDIRECT("'"&amp;$D385&amp;"'"&amp;"!bb13"),"")</f>
        <v/>
      </c>
      <c r="EQ385" s="9" t="str">
        <f t="shared" ref="EQ385:EQ426" ca="1" si="146">IF($D385&lt;&gt;"",INDIRECT("'"&amp;$D385&amp;"'"&amp;"!bc13"),"")</f>
        <v/>
      </c>
      <c r="ER385" s="9" t="str">
        <f t="shared" ref="ER385:ER426" ca="1" si="147">IF($D385&lt;&gt;"",INDIRECT("'"&amp;$D385&amp;"'"&amp;"!bd13"),"")</f>
        <v/>
      </c>
      <c r="ES385" s="9" t="str">
        <f t="shared" ref="ES385:ES426" ca="1" si="148">IF($D385&lt;&gt;"",INDIRECT("'"&amp;$D385&amp;"'"&amp;"!as14"),"")</f>
        <v/>
      </c>
      <c r="ET385" s="9" t="str">
        <f t="shared" ref="ET385:ET426" ca="1" si="149">IF($D385&lt;&gt;"",INDIRECT("'"&amp;$D385&amp;"'"&amp;"!at14"),"")</f>
        <v/>
      </c>
      <c r="EU385" s="9" t="str">
        <f t="shared" ref="EU385:EU426" ca="1" si="150">IF($D385&lt;&gt;"",INDIRECT("'"&amp;$D385&amp;"'"&amp;"!au14"),"")</f>
        <v/>
      </c>
      <c r="EV385" s="9" t="str">
        <f t="shared" ref="EV385:EV426" ca="1" si="151">IF($D385&lt;&gt;"",INDIRECT("'"&amp;$D385&amp;"'"&amp;"!av14"),"")</f>
        <v/>
      </c>
      <c r="EW385" s="9" t="str">
        <f t="shared" ref="EW385:EW426" ca="1" si="152">IF($D385&lt;&gt;"",INDIRECT("'"&amp;$D385&amp;"'"&amp;"!aw14"),"")</f>
        <v/>
      </c>
      <c r="EX385" s="9" t="str">
        <f t="shared" ref="EX385:EX426" ca="1" si="153">IF($D385&lt;&gt;"",INDIRECT("'"&amp;$D385&amp;"'"&amp;"!ax14"),"")</f>
        <v/>
      </c>
      <c r="EY385" s="9" t="str">
        <f t="shared" ref="EY385:EY426" ca="1" si="154">IF($D385&lt;&gt;"",INDIRECT("'"&amp;$D385&amp;"'"&amp;"!ay14"),"")</f>
        <v/>
      </c>
      <c r="EZ385" s="9" t="str">
        <f t="shared" ref="EZ385:EZ426" ca="1" si="155">IF($D385&lt;&gt;"",INDIRECT("'"&amp;$D385&amp;"'"&amp;"!az14"),"")</f>
        <v/>
      </c>
      <c r="FA385" s="9" t="str">
        <f t="shared" ref="FA385:FA426" ca="1" si="156">IF($D385&lt;&gt;"",INDIRECT("'"&amp;$D385&amp;"'"&amp;"!ba14"),"")</f>
        <v/>
      </c>
      <c r="FB385" s="9" t="str">
        <f t="shared" ref="FB385:FB426" ca="1" si="157">IF($D385&lt;&gt;"",INDIRECT("'"&amp;$D385&amp;"'"&amp;"!bb14"),"")</f>
        <v/>
      </c>
      <c r="FC385" s="9" t="str">
        <f t="shared" ref="FC385:FC426" ca="1" si="158">IF($D385&lt;&gt;"",INDIRECT("'"&amp;$D385&amp;"'"&amp;"!bc14"),"")</f>
        <v/>
      </c>
      <c r="FD385" s="9" t="str">
        <f t="shared" ref="FD385:FD426" ca="1" si="159">IF($D385&lt;&gt;"",INDIRECT("'"&amp;$D385&amp;"'"&amp;"!bd14"),"")</f>
        <v/>
      </c>
      <c r="FE385" s="9" t="str">
        <f t="shared" ref="FE385:FE426" ca="1" si="160">IF($D385&lt;&gt;"",INDIRECT("'"&amp;$D385&amp;"'"&amp;"!as15"),"")</f>
        <v/>
      </c>
      <c r="FF385" s="9" t="str">
        <f t="shared" ref="FF385:FF426" ca="1" si="161">IF($D385&lt;&gt;"",INDIRECT("'"&amp;$D385&amp;"'"&amp;"!at15"),"")</f>
        <v/>
      </c>
      <c r="FG385" s="9" t="str">
        <f t="shared" ref="FG385:FG426" ca="1" si="162">IF($D385&lt;&gt;"",INDIRECT("'"&amp;$D385&amp;"'"&amp;"!au15"),"")</f>
        <v/>
      </c>
      <c r="FH385" s="9" t="str">
        <f t="shared" ref="FH385:FH426" ca="1" si="163">IF($D385&lt;&gt;"",INDIRECT("'"&amp;$D385&amp;"'"&amp;"!av15"),"")</f>
        <v/>
      </c>
      <c r="FI385" s="9" t="str">
        <f t="shared" ref="FI385:FI426" ca="1" si="164">IF($D385&lt;&gt;"",INDIRECT("'"&amp;$D385&amp;"'"&amp;"!aw15"),"")</f>
        <v/>
      </c>
      <c r="FJ385" s="9" t="str">
        <f t="shared" ref="FJ385:FJ426" ca="1" si="165">IF($D385&lt;&gt;"",INDIRECT("'"&amp;$D385&amp;"'"&amp;"!ax15"),"")</f>
        <v/>
      </c>
      <c r="FK385" s="9" t="str">
        <f t="shared" ref="FK385:FK426" ca="1" si="166">IF($D385&lt;&gt;"",INDIRECT("'"&amp;$D385&amp;"'"&amp;"!ay15"),"")</f>
        <v/>
      </c>
      <c r="FL385" s="9" t="str">
        <f t="shared" ref="FL385:FL426" ca="1" si="167">IF($D385&lt;&gt;"",INDIRECT("'"&amp;$D385&amp;"'"&amp;"!az15"),"")</f>
        <v/>
      </c>
      <c r="FM385" s="9" t="str">
        <f t="shared" ref="FM385:FM426" ca="1" si="168">IF($D385&lt;&gt;"",INDIRECT("'"&amp;$D385&amp;"'"&amp;"!ba15"),"")</f>
        <v/>
      </c>
      <c r="FN385" s="9" t="str">
        <f t="shared" ref="FN385:FN426" ca="1" si="169">IF($D385&lt;&gt;"",INDIRECT("'"&amp;$D385&amp;"'"&amp;"!bb15"),"")</f>
        <v/>
      </c>
      <c r="FO385" s="9" t="str">
        <f t="shared" ref="FO385:FO426" ca="1" si="170">IF($D385&lt;&gt;"",INDIRECT("'"&amp;$D385&amp;"'"&amp;"!bc15"),"")</f>
        <v/>
      </c>
      <c r="FP385" s="9" t="str">
        <f t="shared" ref="FP385:FP426" ca="1" si="171">IF($D385&lt;&gt;"",INDIRECT("'"&amp;$D385&amp;"'"&amp;"!bd15"),"")</f>
        <v/>
      </c>
      <c r="FQ385" s="9" t="str">
        <f t="shared" ref="FQ385:FQ426" ca="1" si="172">IF($D385&lt;&gt;"",INDIRECT("'"&amp;$D385&amp;"'"&amp;"!as16"),"")</f>
        <v/>
      </c>
      <c r="FR385" s="9" t="str">
        <f t="shared" ref="FR385:FR426" ca="1" si="173">IF($D385&lt;&gt;"",INDIRECT("'"&amp;$D385&amp;"'"&amp;"!at16"),"")</f>
        <v/>
      </c>
      <c r="FS385" s="9" t="str">
        <f t="shared" ref="FS385:FS426" ca="1" si="174">IF($D385&lt;&gt;"",INDIRECT("'"&amp;$D385&amp;"'"&amp;"!au16"),"")</f>
        <v/>
      </c>
      <c r="FT385" s="9" t="str">
        <f t="shared" ref="FT385:FT426" ca="1" si="175">IF($D385&lt;&gt;"",INDIRECT("'"&amp;$D385&amp;"'"&amp;"!av16"),"")</f>
        <v/>
      </c>
      <c r="FU385" s="9" t="str">
        <f t="shared" ref="FU385:FU426" ca="1" si="176">IF($D385&lt;&gt;"",INDIRECT("'"&amp;$D385&amp;"'"&amp;"!aw16"),"")</f>
        <v/>
      </c>
      <c r="FV385" s="9" t="str">
        <f t="shared" ref="FV385:FV426" ca="1" si="177">IF($D385&lt;&gt;"",INDIRECT("'"&amp;$D385&amp;"'"&amp;"!ax16"),"")</f>
        <v/>
      </c>
      <c r="FW385" s="9" t="str">
        <f t="shared" ref="FW385:FW426" ca="1" si="178">IF($D385&lt;&gt;"",INDIRECT("'"&amp;$D385&amp;"'"&amp;"!ay16"),"")</f>
        <v/>
      </c>
      <c r="FX385" s="9" t="str">
        <f t="shared" ref="FX385:FX426" ca="1" si="179">IF($D385&lt;&gt;"",INDIRECT("'"&amp;$D385&amp;"'"&amp;"!az16"),"")</f>
        <v/>
      </c>
      <c r="FY385" s="9" t="str">
        <f t="shared" ref="FY385:FY426" ca="1" si="180">IF($D385&lt;&gt;"",INDIRECT("'"&amp;$D385&amp;"'"&amp;"!ba16"),"")</f>
        <v/>
      </c>
      <c r="FZ385" s="9" t="str">
        <f t="shared" ref="FZ385:FZ426" ca="1" si="181">IF($D385&lt;&gt;"",INDIRECT("'"&amp;$D385&amp;"'"&amp;"!bb16"),"")</f>
        <v/>
      </c>
      <c r="GA385" s="9" t="str">
        <f t="shared" ref="GA385:GA426" ca="1" si="182">IF($D385&lt;&gt;"",INDIRECT("'"&amp;$D385&amp;"'"&amp;"!bc16"),"")</f>
        <v/>
      </c>
      <c r="GB385" s="9" t="str">
        <f t="shared" ref="GB385:GB426" ca="1" si="183">IF($D385&lt;&gt;"",INDIRECT("'"&amp;$D385&amp;"'"&amp;"!bd16"),"")</f>
        <v/>
      </c>
      <c r="GC385" s="9" t="str">
        <f t="shared" ref="GC385:GC426" ca="1" si="184">IF($D385&lt;&gt;"",INDIRECT("'"&amp;$D385&amp;"'"&amp;"!as17"),"")</f>
        <v/>
      </c>
      <c r="GD385" s="9" t="str">
        <f t="shared" ref="GD385:GD426" ca="1" si="185">IF($D385&lt;&gt;"",INDIRECT("'"&amp;$D385&amp;"'"&amp;"!at17"),"")</f>
        <v/>
      </c>
      <c r="GE385" s="9" t="str">
        <f t="shared" ref="GE385:GE426" ca="1" si="186">IF($D385&lt;&gt;"",INDIRECT("'"&amp;$D385&amp;"'"&amp;"!au17"),"")</f>
        <v/>
      </c>
      <c r="GF385" s="9" t="str">
        <f t="shared" ref="GF385:GF426" ca="1" si="187">IF($D385&lt;&gt;"",INDIRECT("'"&amp;$D385&amp;"'"&amp;"!av17"),"")</f>
        <v/>
      </c>
      <c r="GG385" s="9" t="str">
        <f t="shared" ref="GG385:GG426" ca="1" si="188">IF($D385&lt;&gt;"",INDIRECT("'"&amp;$D385&amp;"'"&amp;"!aw17"),"")</f>
        <v/>
      </c>
      <c r="GH385" s="9" t="str">
        <f t="shared" ref="GH385:GH426" ca="1" si="189">IF($D385&lt;&gt;"",INDIRECT("'"&amp;$D385&amp;"'"&amp;"!ax17"),"")</f>
        <v/>
      </c>
      <c r="GI385" s="9" t="str">
        <f t="shared" ref="GI385:GI426" ca="1" si="190">IF($D385&lt;&gt;"",INDIRECT("'"&amp;$D385&amp;"'"&amp;"!ay17"),"")</f>
        <v/>
      </c>
      <c r="GJ385" s="9" t="str">
        <f t="shared" ref="GJ385:GJ426" ca="1" si="191">IF($D385&lt;&gt;"",INDIRECT("'"&amp;$D385&amp;"'"&amp;"!az17"),"")</f>
        <v/>
      </c>
      <c r="GK385" s="9" t="str">
        <f t="shared" ref="GK385:GK426" ca="1" si="192">IF($D385&lt;&gt;"",INDIRECT("'"&amp;$D385&amp;"'"&amp;"!ba17"),"")</f>
        <v/>
      </c>
      <c r="GL385" s="9" t="str">
        <f t="shared" ref="GL385:GL426" ca="1" si="193">IF($D385&lt;&gt;"",INDIRECT("'"&amp;$D385&amp;"'"&amp;"!bb17"),"")</f>
        <v/>
      </c>
      <c r="GM385" s="9" t="str">
        <f t="shared" ref="GM385:GM426" ca="1" si="194">IF($D385&lt;&gt;"",INDIRECT("'"&amp;$D385&amp;"'"&amp;"!bc17"),"")</f>
        <v/>
      </c>
      <c r="GN385" s="9" t="str">
        <f t="shared" ref="GN385:GN426" ca="1" si="195">IF($D385&lt;&gt;"",INDIRECT("'"&amp;$D385&amp;"'"&amp;"!bd17"),"")</f>
        <v/>
      </c>
      <c r="GO385" s="9" t="str">
        <f t="shared" ref="GO385:GO426" ca="1" si="196">IF($D385&lt;&gt;"",INDIRECT("'"&amp;$D385&amp;"'"&amp;"!as18"),"")</f>
        <v/>
      </c>
      <c r="GP385" s="9" t="str">
        <f t="shared" ref="GP385:GP426" ca="1" si="197">IF($D385&lt;&gt;"",INDIRECT("'"&amp;$D385&amp;"'"&amp;"!at18"),"")</f>
        <v/>
      </c>
      <c r="GQ385" s="9" t="str">
        <f t="shared" ref="GQ385:GQ426" ca="1" si="198">IF($D385&lt;&gt;"",INDIRECT("'"&amp;$D385&amp;"'"&amp;"!au18"),"")</f>
        <v/>
      </c>
      <c r="GR385" s="9" t="str">
        <f t="shared" ref="GR385:GR426" ca="1" si="199">IF($D385&lt;&gt;"",INDIRECT("'"&amp;$D385&amp;"'"&amp;"!av18"),"")</f>
        <v/>
      </c>
      <c r="GS385" s="9" t="str">
        <f t="shared" ref="GS385:GS426" ca="1" si="200">IF($D385&lt;&gt;"",INDIRECT("'"&amp;$D385&amp;"'"&amp;"!aw18"),"")</f>
        <v/>
      </c>
      <c r="GT385" s="9" t="str">
        <f t="shared" ref="GT385:GT426" ca="1" si="201">IF($D385&lt;&gt;"",INDIRECT("'"&amp;$D385&amp;"'"&amp;"!ax18"),"")</f>
        <v/>
      </c>
      <c r="GU385" s="9" t="str">
        <f t="shared" ref="GU385:GU426" ca="1" si="202">IF($D385&lt;&gt;"",INDIRECT("'"&amp;$D385&amp;"'"&amp;"!ay18"),"")</f>
        <v/>
      </c>
      <c r="GV385" s="9" t="str">
        <f t="shared" ref="GV385:GV426" ca="1" si="203">IF($D385&lt;&gt;"",INDIRECT("'"&amp;$D385&amp;"'"&amp;"!az18"),"")</f>
        <v/>
      </c>
      <c r="GW385" s="9" t="str">
        <f t="shared" ref="GW385:GW426" ca="1" si="204">IF($D385&lt;&gt;"",INDIRECT("'"&amp;$D385&amp;"'"&amp;"!ba18"),"")</f>
        <v/>
      </c>
      <c r="GX385" s="9" t="str">
        <f t="shared" ref="GX385:GX426" ca="1" si="205">IF($D385&lt;&gt;"",INDIRECT("'"&amp;$D385&amp;"'"&amp;"!bb18"),"")</f>
        <v/>
      </c>
      <c r="GY385" s="9" t="str">
        <f t="shared" ref="GY385:GY426" ca="1" si="206">IF($D385&lt;&gt;"",INDIRECT("'"&amp;$D385&amp;"'"&amp;"!bc18"),"")</f>
        <v/>
      </c>
      <c r="GZ385" s="9" t="str">
        <f t="shared" ref="GZ385:GZ426" ca="1" si="207">IF($D385&lt;&gt;"",INDIRECT("'"&amp;$D385&amp;"'"&amp;"!bd18"),"")</f>
        <v/>
      </c>
      <c r="HA385" s="9" t="str">
        <f t="shared" ref="HA385:HA426" ca="1" si="208">IF($D385&lt;&gt;"",INDIRECT("'"&amp;$D385&amp;"'"&amp;"!as19"),"")</f>
        <v/>
      </c>
      <c r="HB385" s="9" t="str">
        <f t="shared" ref="HB385:HB426" ca="1" si="209">IF($D385&lt;&gt;"",INDIRECT("'"&amp;$D385&amp;"'"&amp;"!at19"),"")</f>
        <v/>
      </c>
      <c r="HC385" s="9" t="str">
        <f t="shared" ref="HC385:HC426" ca="1" si="210">IF($D385&lt;&gt;"",INDIRECT("'"&amp;$D385&amp;"'"&amp;"!au19"),"")</f>
        <v/>
      </c>
      <c r="HD385" s="9" t="str">
        <f t="shared" ref="HD385:HD426" ca="1" si="211">IF($D385&lt;&gt;"",INDIRECT("'"&amp;$D385&amp;"'"&amp;"!av19"),"")</f>
        <v/>
      </c>
      <c r="HE385" s="9" t="str">
        <f t="shared" ref="HE385:HE426" ca="1" si="212">IF($D385&lt;&gt;"",INDIRECT("'"&amp;$D385&amp;"'"&amp;"!aw19"),"")</f>
        <v/>
      </c>
      <c r="HF385" s="9" t="str">
        <f t="shared" ref="HF385:HF426" ca="1" si="213">IF($D385&lt;&gt;"",INDIRECT("'"&amp;$D385&amp;"'"&amp;"!ax19"),"")</f>
        <v/>
      </c>
      <c r="HG385" s="9" t="str">
        <f t="shared" ref="HG385:HG426" ca="1" si="214">IF($D385&lt;&gt;"",INDIRECT("'"&amp;$D385&amp;"'"&amp;"!ay19"),"")</f>
        <v/>
      </c>
      <c r="HH385" s="9" t="str">
        <f t="shared" ref="HH385:HH426" ca="1" si="215">IF($D385&lt;&gt;"",INDIRECT("'"&amp;$D385&amp;"'"&amp;"!az19"),"")</f>
        <v/>
      </c>
      <c r="HI385" s="9" t="str">
        <f t="shared" ref="HI385:HI426" ca="1" si="216">IF($D385&lt;&gt;"",INDIRECT("'"&amp;$D385&amp;"'"&amp;"!ba19"),"")</f>
        <v/>
      </c>
      <c r="HJ385" s="9" t="str">
        <f t="shared" ref="HJ385:HJ426" ca="1" si="217">IF($D385&lt;&gt;"",INDIRECT("'"&amp;$D385&amp;"'"&amp;"!bb19"),"")</f>
        <v/>
      </c>
      <c r="HK385" s="9" t="str">
        <f t="shared" ref="HK385:HK426" ca="1" si="218">IF($D385&lt;&gt;"",INDIRECT("'"&amp;$D385&amp;"'"&amp;"!bc19"),"")</f>
        <v/>
      </c>
      <c r="HL385" s="9" t="str">
        <f t="shared" ref="HL385:HL426" ca="1" si="219">IF($D385&lt;&gt;"",INDIRECT("'"&amp;$D385&amp;"'"&amp;"!bd19"),"")</f>
        <v/>
      </c>
      <c r="HM385" s="31" t="str">
        <f t="shared" ref="HM385:HM426" ca="1" si="220">IF($D385&lt;&gt;"",INDIRECT("'"&amp;$D385&amp;"'"&amp;"!as20"),"")</f>
        <v/>
      </c>
      <c r="HN385" s="9" t="str">
        <f t="shared" ref="HN385:HN426" ca="1" si="221">IF($D385&lt;&gt;"",INDIRECT("'"&amp;$D385&amp;"'"&amp;"!at20"),"")</f>
        <v/>
      </c>
      <c r="HO385" s="9" t="str">
        <f t="shared" ref="HO385:HO426" ca="1" si="222">IF($D385&lt;&gt;"",INDIRECT("'"&amp;$D385&amp;"'"&amp;"!au20"),"")</f>
        <v/>
      </c>
      <c r="HP385" s="9" t="str">
        <f t="shared" ref="HP385:HP426" ca="1" si="223">IF($D385&lt;&gt;"",INDIRECT("'"&amp;$D385&amp;"'"&amp;"!av20"),"")</f>
        <v/>
      </c>
      <c r="HQ385" s="9" t="str">
        <f t="shared" ref="HQ385:HQ426" ca="1" si="224">IF($D385&lt;&gt;"",INDIRECT("'"&amp;$D385&amp;"'"&amp;"!aw20"),"")</f>
        <v/>
      </c>
      <c r="HR385" s="9" t="str">
        <f t="shared" ref="HR385:HR426" ca="1" si="225">IF($D385&lt;&gt;"",INDIRECT("'"&amp;$D385&amp;"'"&amp;"!ax20"),"")</f>
        <v/>
      </c>
      <c r="HS385" s="9" t="str">
        <f t="shared" ref="HS385:HS426" ca="1" si="226">IF($D385&lt;&gt;"",INDIRECT("'"&amp;$D385&amp;"'"&amp;"!ay20"),"")</f>
        <v/>
      </c>
      <c r="HT385" s="9" t="str">
        <f t="shared" ref="HT385:HT426" ca="1" si="227">IF($D385&lt;&gt;"",INDIRECT("'"&amp;$D385&amp;"'"&amp;"!az20"),"")</f>
        <v/>
      </c>
      <c r="HU385" s="9" t="str">
        <f t="shared" ref="HU385:HU426" ca="1" si="228">IF($D385&lt;&gt;"",INDIRECT("'"&amp;$D385&amp;"'"&amp;"!ba20"),"")</f>
        <v/>
      </c>
      <c r="HV385" s="9" t="str">
        <f t="shared" ref="HV385:HV426" ca="1" si="229">IF($D385&lt;&gt;"",INDIRECT("'"&amp;$D385&amp;"'"&amp;"!bb20"),"")</f>
        <v/>
      </c>
      <c r="HW385" s="9" t="str">
        <f t="shared" ref="HW385:HW426" ca="1" si="230">IF($D385&lt;&gt;"",INDIRECT("'"&amp;$D385&amp;"'"&amp;"!bc20"),"")</f>
        <v/>
      </c>
      <c r="HX385" s="9" t="str">
        <f t="shared" ref="HX385:HX426" ca="1" si="231">IF($D385&lt;&gt;"",INDIRECT("'"&amp;$D385&amp;"'"&amp;"!bd20"),"")</f>
        <v/>
      </c>
      <c r="HY385" s="9" t="str">
        <f t="shared" ref="HY385:HY426" ca="1" si="232">IF($D385&lt;&gt;"",INDIRECT("'"&amp;$D385&amp;"'"&amp;"!as21"),"")</f>
        <v/>
      </c>
      <c r="HZ385" s="9" t="str">
        <f t="shared" ref="HZ385:HZ426" ca="1" si="233">IF($D385&lt;&gt;"",INDIRECT("'"&amp;$D385&amp;"'"&amp;"!at21"),"")</f>
        <v/>
      </c>
      <c r="IA385" s="9" t="str">
        <f t="shared" ref="IA385:IA426" ca="1" si="234">IF($D385&lt;&gt;"",INDIRECT("'"&amp;$D385&amp;"'"&amp;"!au21"),"")</f>
        <v/>
      </c>
      <c r="IB385" s="9" t="str">
        <f t="shared" ref="IB385:IB426" ca="1" si="235">IF($D385&lt;&gt;"",INDIRECT("'"&amp;$D385&amp;"'"&amp;"!av21"),"")</f>
        <v/>
      </c>
      <c r="IC385" s="9" t="str">
        <f t="shared" ref="IC385:IC426" ca="1" si="236">IF($D385&lt;&gt;"",INDIRECT("'"&amp;$D385&amp;"'"&amp;"!aw21"),"")</f>
        <v/>
      </c>
      <c r="ID385" s="9" t="str">
        <f t="shared" ref="ID385:ID426" ca="1" si="237">IF($D385&lt;&gt;"",INDIRECT("'"&amp;$D385&amp;"'"&amp;"!ax21"),"")</f>
        <v/>
      </c>
      <c r="IE385" s="9" t="str">
        <f t="shared" ref="IE385:IE426" ca="1" si="238">IF($D385&lt;&gt;"",INDIRECT("'"&amp;$D385&amp;"'"&amp;"!ay21"),"")</f>
        <v/>
      </c>
      <c r="IF385" s="9" t="str">
        <f t="shared" ref="IF385:IF426" ca="1" si="239">IF($D385&lt;&gt;"",INDIRECT("'"&amp;$D385&amp;"'"&amp;"!az21"),"")</f>
        <v/>
      </c>
      <c r="IG385" s="9" t="str">
        <f t="shared" ref="IG385:IG426" ca="1" si="240">IF($D385&lt;&gt;"",INDIRECT("'"&amp;$D385&amp;"'"&amp;"!ba21"),"")</f>
        <v/>
      </c>
      <c r="IH385" s="9" t="str">
        <f t="shared" ref="IH385:IH426" ca="1" si="241">IF($D385&lt;&gt;"",INDIRECT("'"&amp;$D385&amp;"'"&amp;"!bb21"),"")</f>
        <v/>
      </c>
      <c r="II385" s="9" t="str">
        <f t="shared" ref="II385:II426" ca="1" si="242">IF($D385&lt;&gt;"",INDIRECT("'"&amp;$D385&amp;"'"&amp;"!bc21"),"")</f>
        <v/>
      </c>
      <c r="IJ385" s="9" t="str">
        <f t="shared" ref="IJ385:IJ426" ca="1" si="243">IF($D385&lt;&gt;"",INDIRECT("'"&amp;$D385&amp;"'"&amp;"!bd21"),"")</f>
        <v/>
      </c>
      <c r="IK385" s="9" t="str">
        <f t="shared" ref="IK385:IK426" ca="1" si="244">IF($D385&lt;&gt;"",INDIRECT("'"&amp;$D385&amp;"'"&amp;"!as22"),"")</f>
        <v/>
      </c>
      <c r="IL385" s="9" t="str">
        <f t="shared" ref="IL385:IL426" ca="1" si="245">IF($D385&lt;&gt;"",INDIRECT("'"&amp;$D385&amp;"'"&amp;"!at22"),"")</f>
        <v/>
      </c>
      <c r="IM385" s="9" t="str">
        <f t="shared" ref="IM385:IM426" ca="1" si="246">IF($D385&lt;&gt;"",INDIRECT("'"&amp;$D385&amp;"'"&amp;"!au22"),"")</f>
        <v/>
      </c>
      <c r="IN385" s="9" t="str">
        <f t="shared" ref="IN385:IN426" ca="1" si="247">IF($D385&lt;&gt;"",INDIRECT("'"&amp;$D385&amp;"'"&amp;"!av22"),"")</f>
        <v/>
      </c>
      <c r="IO385" s="9" t="str">
        <f t="shared" ref="IO385:IO426" ca="1" si="248">IF($D385&lt;&gt;"",INDIRECT("'"&amp;$D385&amp;"'"&amp;"!aw22"),"")</f>
        <v/>
      </c>
      <c r="IP385" s="9" t="str">
        <f t="shared" ref="IP385:IP426" ca="1" si="249">IF($D385&lt;&gt;"",INDIRECT("'"&amp;$D385&amp;"'"&amp;"!ax22"),"")</f>
        <v/>
      </c>
      <c r="IQ385" s="9" t="str">
        <f t="shared" ref="IQ385:IQ426" ca="1" si="250">IF($D385&lt;&gt;"",INDIRECT("'"&amp;$D385&amp;"'"&amp;"!ay22"),"")</f>
        <v/>
      </c>
      <c r="IR385" s="9" t="str">
        <f t="shared" ref="IR385:IR426" ca="1" si="251">IF($D385&lt;&gt;"",INDIRECT("'"&amp;$D385&amp;"'"&amp;"!az22"),"")</f>
        <v/>
      </c>
      <c r="IS385" s="9" t="str">
        <f t="shared" ref="IS385:IS426" ca="1" si="252">IF($D385&lt;&gt;"",INDIRECT("'"&amp;$D385&amp;"'"&amp;"!ba22"),"")</f>
        <v/>
      </c>
      <c r="IT385" s="9" t="str">
        <f t="shared" ref="IT385:IT426" ca="1" si="253">IF($D385&lt;&gt;"",INDIRECT("'"&amp;$D385&amp;"'"&amp;"!bb22"),"")</f>
        <v/>
      </c>
      <c r="IU385" s="9" t="str">
        <f t="shared" ref="IU385:IU426" ca="1" si="254">IF($D385&lt;&gt;"",INDIRECT("'"&amp;$D385&amp;"'"&amp;"!bc22"),"")</f>
        <v/>
      </c>
      <c r="IV385" s="31" t="str">
        <f t="shared" ref="IV385:IV426" ca="1" si="255">IF($D385&lt;&gt;"",INDIRECT("'"&amp;$D385&amp;"'"&amp;"!bd22"),"")</f>
        <v/>
      </c>
    </row>
    <row r="386" spans="2:256">
      <c r="B386" s="163">
        <v>10</v>
      </c>
      <c r="C386" s="163" t="str">
        <f ca="1">IF(P386&gt;0,MAX($C$375:C385)+1,"")</f>
        <v/>
      </c>
      <c r="D386" s="163" t="str">
        <f ca="1">IF(ISERROR(INDEX(WS,ROWS($B$377:$B386))),"",MID(INDEX(WS,ROWS($B$377:$B386)), FIND("]",INDEX(WS,ROWS($B$377:$B386)))+1,32))&amp;T(NOW())</f>
        <v/>
      </c>
      <c r="E386" s="163" t="str">
        <f t="shared" ca="1" si="5"/>
        <v/>
      </c>
      <c r="F386" s="163" t="str">
        <f t="shared" ca="1" si="6"/>
        <v/>
      </c>
      <c r="G386" s="163" t="str">
        <f t="shared" ca="1" si="7"/>
        <v/>
      </c>
      <c r="H386" s="163" t="str">
        <f t="shared" ca="1" si="8"/>
        <v/>
      </c>
      <c r="I386" s="163" t="str">
        <f t="shared" ca="1" si="9"/>
        <v/>
      </c>
      <c r="J386" s="163" t="str">
        <f t="shared" ca="1" si="10"/>
        <v/>
      </c>
      <c r="K386" s="163" t="str">
        <f t="shared" ca="1" si="11"/>
        <v/>
      </c>
      <c r="L386" s="163" t="str">
        <f t="shared" ca="1" si="12"/>
        <v/>
      </c>
      <c r="M386" s="163" t="str">
        <f t="shared" ca="1" si="13"/>
        <v/>
      </c>
      <c r="N386" s="344" t="str">
        <f t="shared" ca="1" si="14"/>
        <v/>
      </c>
      <c r="O386" s="344" t="str">
        <f t="shared" ca="1" si="15"/>
        <v/>
      </c>
      <c r="P386" s="163">
        <f t="shared" ca="1" si="4"/>
        <v>0</v>
      </c>
      <c r="Q386" s="14" t="str">
        <f t="shared" ca="1" si="16"/>
        <v/>
      </c>
      <c r="R386" s="14" t="str">
        <f t="shared" ca="1" si="17"/>
        <v/>
      </c>
      <c r="S386" s="14" t="str">
        <f t="shared" ca="1" si="18"/>
        <v/>
      </c>
      <c r="T386" s="14" t="str">
        <f t="shared" ca="1" si="19"/>
        <v/>
      </c>
      <c r="U386" s="14" t="str">
        <f t="shared" ca="1" si="20"/>
        <v/>
      </c>
      <c r="V386" s="14" t="str">
        <f t="shared" ca="1" si="21"/>
        <v/>
      </c>
      <c r="W386" s="14" t="str">
        <f t="shared" ca="1" si="22"/>
        <v/>
      </c>
      <c r="X386" s="14" t="str">
        <f t="shared" ca="1" si="23"/>
        <v/>
      </c>
      <c r="Y386" s="14" t="str">
        <f t="shared" ca="1" si="24"/>
        <v/>
      </c>
      <c r="Z386" s="14" t="str">
        <f t="shared" ca="1" si="25"/>
        <v/>
      </c>
      <c r="AA386" s="14" t="str">
        <f t="shared" ca="1" si="26"/>
        <v/>
      </c>
      <c r="AB386" s="14" t="str">
        <f t="shared" ca="1" si="27"/>
        <v/>
      </c>
      <c r="AC386" s="14" t="str">
        <f t="shared" ca="1" si="28"/>
        <v/>
      </c>
      <c r="AD386" s="14" t="str">
        <f t="shared" ca="1" si="29"/>
        <v/>
      </c>
      <c r="AE386" s="14" t="str">
        <f t="shared" ca="1" si="30"/>
        <v/>
      </c>
      <c r="AF386" s="14" t="str">
        <f t="shared" ca="1" si="31"/>
        <v/>
      </c>
      <c r="AG386" s="14" t="str">
        <f t="shared" ca="1" si="32"/>
        <v/>
      </c>
      <c r="AH386" s="14" t="str">
        <f t="shared" ca="1" si="33"/>
        <v/>
      </c>
      <c r="AI386" s="14" t="str">
        <f t="shared" ca="1" si="34"/>
        <v/>
      </c>
      <c r="AJ386" s="14" t="str">
        <f t="shared" ca="1" si="35"/>
        <v/>
      </c>
      <c r="AK386" s="14" t="str">
        <f t="shared" ca="1" si="36"/>
        <v/>
      </c>
      <c r="AL386" s="14" t="str">
        <f t="shared" ca="1" si="37"/>
        <v/>
      </c>
      <c r="AM386" s="14" t="str">
        <f t="shared" ca="1" si="38"/>
        <v/>
      </c>
      <c r="AN386" s="14" t="str">
        <f t="shared" ca="1" si="39"/>
        <v/>
      </c>
      <c r="AO386" s="14" t="str">
        <f t="shared" ca="1" si="40"/>
        <v/>
      </c>
      <c r="AP386" s="14" t="str">
        <f t="shared" ca="1" si="41"/>
        <v/>
      </c>
      <c r="AQ386" s="14" t="str">
        <f t="shared" ca="1" si="42"/>
        <v/>
      </c>
      <c r="AR386" s="14" t="str">
        <f t="shared" ca="1" si="43"/>
        <v/>
      </c>
      <c r="AS386" s="14" t="str">
        <f t="shared" ca="1" si="44"/>
        <v/>
      </c>
      <c r="AT386" s="14" t="str">
        <f t="shared" ca="1" si="45"/>
        <v/>
      </c>
      <c r="AU386" s="14" t="str">
        <f t="shared" ca="1" si="46"/>
        <v/>
      </c>
      <c r="AV386" s="14" t="str">
        <f t="shared" ca="1" si="47"/>
        <v/>
      </c>
      <c r="AW386" s="14" t="str">
        <f t="shared" ca="1" si="48"/>
        <v/>
      </c>
      <c r="AX386" s="14" t="str">
        <f t="shared" ca="1" si="49"/>
        <v/>
      </c>
      <c r="AY386" s="14" t="str">
        <f t="shared" ca="1" si="50"/>
        <v/>
      </c>
      <c r="AZ386" s="14" t="str">
        <f t="shared" ca="1" si="51"/>
        <v/>
      </c>
      <c r="BA386" s="14" t="str">
        <f t="shared" ca="1" si="52"/>
        <v/>
      </c>
      <c r="BB386" s="14" t="str">
        <f t="shared" ca="1" si="53"/>
        <v/>
      </c>
      <c r="BC386" s="14" t="str">
        <f t="shared" ca="1" si="54"/>
        <v/>
      </c>
      <c r="BD386" s="14" t="str">
        <f t="shared" ca="1" si="55"/>
        <v/>
      </c>
      <c r="BE386" s="14" t="str">
        <f t="shared" ca="1" si="56"/>
        <v/>
      </c>
      <c r="BF386" s="14" t="str">
        <f t="shared" ca="1" si="57"/>
        <v/>
      </c>
      <c r="BG386" s="14" t="str">
        <f t="shared" ca="1" si="58"/>
        <v/>
      </c>
      <c r="BH386" s="14" t="str">
        <f t="shared" ca="1" si="59"/>
        <v/>
      </c>
      <c r="BI386" s="14" t="str">
        <f t="shared" ca="1" si="60"/>
        <v/>
      </c>
      <c r="BJ386" s="14" t="str">
        <f t="shared" ca="1" si="61"/>
        <v/>
      </c>
      <c r="BK386" s="14" t="str">
        <f t="shared" ca="1" si="62"/>
        <v/>
      </c>
      <c r="BL386" s="14" t="str">
        <f t="shared" ca="1" si="63"/>
        <v/>
      </c>
      <c r="BM386" s="14" t="str">
        <f t="shared" ca="1" si="64"/>
        <v/>
      </c>
      <c r="BN386" s="14" t="str">
        <f t="shared" ca="1" si="65"/>
        <v/>
      </c>
      <c r="BO386" s="14" t="str">
        <f t="shared" ca="1" si="66"/>
        <v/>
      </c>
      <c r="BP386" s="14" t="str">
        <f t="shared" ca="1" si="67"/>
        <v/>
      </c>
      <c r="BQ386" s="14" t="str">
        <f t="shared" ca="1" si="68"/>
        <v/>
      </c>
      <c r="BR386" s="14" t="str">
        <f t="shared" ca="1" si="69"/>
        <v/>
      </c>
      <c r="BS386" s="14" t="str">
        <f t="shared" ca="1" si="70"/>
        <v/>
      </c>
      <c r="BT386" s="14" t="str">
        <f t="shared" ca="1" si="71"/>
        <v/>
      </c>
      <c r="BU386" s="14" t="str">
        <f t="shared" ca="1" si="72"/>
        <v/>
      </c>
      <c r="BV386" s="14" t="str">
        <f t="shared" ca="1" si="73"/>
        <v/>
      </c>
      <c r="BW386" s="14" t="str">
        <f t="shared" ca="1" si="74"/>
        <v/>
      </c>
      <c r="BX386" s="14" t="str">
        <f t="shared" ca="1" si="75"/>
        <v/>
      </c>
      <c r="BY386" s="14" t="str">
        <f t="shared" ca="1" si="76"/>
        <v/>
      </c>
      <c r="BZ386" s="14" t="str">
        <f t="shared" ca="1" si="77"/>
        <v/>
      </c>
      <c r="CA386" s="14" t="str">
        <f t="shared" ca="1" si="78"/>
        <v/>
      </c>
      <c r="CB386" s="14" t="str">
        <f t="shared" ca="1" si="79"/>
        <v/>
      </c>
      <c r="CC386" s="14" t="str">
        <f t="shared" ca="1" si="80"/>
        <v/>
      </c>
      <c r="CD386" s="14" t="str">
        <f t="shared" ca="1" si="81"/>
        <v/>
      </c>
      <c r="CE386" s="14" t="str">
        <f t="shared" ca="1" si="82"/>
        <v/>
      </c>
      <c r="CF386" s="14" t="str">
        <f t="shared" ca="1" si="83"/>
        <v/>
      </c>
      <c r="CG386" s="14" t="str">
        <f t="shared" ca="1" si="84"/>
        <v/>
      </c>
      <c r="CH386" s="14" t="str">
        <f t="shared" ca="1" si="85"/>
        <v/>
      </c>
      <c r="CI386" s="14" t="str">
        <f t="shared" ca="1" si="86"/>
        <v/>
      </c>
      <c r="CJ386" s="14" t="str">
        <f t="shared" ca="1" si="87"/>
        <v/>
      </c>
      <c r="CK386" s="14" t="str">
        <f t="shared" ca="1" si="88"/>
        <v/>
      </c>
      <c r="CL386" s="14" t="str">
        <f t="shared" ca="1" si="89"/>
        <v/>
      </c>
      <c r="CM386" s="14" t="str">
        <f t="shared" ca="1" si="90"/>
        <v/>
      </c>
      <c r="CN386" s="14" t="str">
        <f t="shared" ca="1" si="91"/>
        <v/>
      </c>
      <c r="CO386" s="14" t="str">
        <f t="shared" ca="1" si="92"/>
        <v/>
      </c>
      <c r="CP386" s="14" t="str">
        <f t="shared" ca="1" si="93"/>
        <v/>
      </c>
      <c r="CQ386" s="14" t="str">
        <f t="shared" ca="1" si="94"/>
        <v/>
      </c>
      <c r="CR386" s="14" t="str">
        <f t="shared" ca="1" si="95"/>
        <v/>
      </c>
      <c r="CS386" s="9" t="str">
        <f t="shared" ca="1" si="96"/>
        <v/>
      </c>
      <c r="CT386" s="9" t="str">
        <f t="shared" ca="1" si="97"/>
        <v/>
      </c>
      <c r="CU386" s="9" t="str">
        <f t="shared" ca="1" si="98"/>
        <v/>
      </c>
      <c r="CV386" s="9" t="str">
        <f t="shared" ca="1" si="99"/>
        <v/>
      </c>
      <c r="CW386" s="9" t="str">
        <f t="shared" ca="1" si="100"/>
        <v/>
      </c>
      <c r="CX386" s="9" t="str">
        <f t="shared" ca="1" si="101"/>
        <v/>
      </c>
      <c r="CY386" s="9" t="str">
        <f t="shared" ca="1" si="102"/>
        <v/>
      </c>
      <c r="CZ386" s="9" t="str">
        <f t="shared" ca="1" si="103"/>
        <v/>
      </c>
      <c r="DA386" s="9" t="str">
        <f t="shared" ca="1" si="104"/>
        <v/>
      </c>
      <c r="DB386" s="9" t="str">
        <f t="shared" ca="1" si="105"/>
        <v/>
      </c>
      <c r="DC386" s="9" t="str">
        <f t="shared" ca="1" si="106"/>
        <v/>
      </c>
      <c r="DD386" s="9" t="str">
        <f t="shared" ca="1" si="107"/>
        <v/>
      </c>
      <c r="DE386" s="9" t="str">
        <f t="shared" ca="1" si="108"/>
        <v/>
      </c>
      <c r="DF386" s="9" t="str">
        <f t="shared" ca="1" si="109"/>
        <v/>
      </c>
      <c r="DG386" s="9" t="str">
        <f t="shared" ca="1" si="110"/>
        <v/>
      </c>
      <c r="DH386" s="9" t="str">
        <f t="shared" ca="1" si="111"/>
        <v/>
      </c>
      <c r="DI386" s="9" t="str">
        <f t="shared" ca="1" si="112"/>
        <v/>
      </c>
      <c r="DJ386" s="9" t="str">
        <f t="shared" ca="1" si="113"/>
        <v/>
      </c>
      <c r="DK386" s="9" t="str">
        <f t="shared" ca="1" si="114"/>
        <v/>
      </c>
      <c r="DL386" s="9" t="str">
        <f t="shared" ca="1" si="115"/>
        <v/>
      </c>
      <c r="DM386" s="9" t="str">
        <f t="shared" ca="1" si="116"/>
        <v/>
      </c>
      <c r="DN386" s="9" t="str">
        <f t="shared" ca="1" si="117"/>
        <v/>
      </c>
      <c r="DO386" s="9" t="str">
        <f t="shared" ca="1" si="118"/>
        <v/>
      </c>
      <c r="DP386" s="9" t="str">
        <f t="shared" ca="1" si="119"/>
        <v/>
      </c>
      <c r="DQ386" s="9" t="str">
        <f t="shared" ca="1" si="120"/>
        <v/>
      </c>
      <c r="DR386" s="9" t="str">
        <f t="shared" ca="1" si="121"/>
        <v/>
      </c>
      <c r="DS386" s="9" t="str">
        <f t="shared" ca="1" si="122"/>
        <v/>
      </c>
      <c r="DT386" s="9" t="str">
        <f t="shared" ca="1" si="123"/>
        <v/>
      </c>
      <c r="DU386" s="9" t="str">
        <f t="shared" ca="1" si="124"/>
        <v/>
      </c>
      <c r="DV386" s="9" t="str">
        <f t="shared" ca="1" si="125"/>
        <v/>
      </c>
      <c r="DW386" s="9" t="str">
        <f t="shared" ca="1" si="126"/>
        <v/>
      </c>
      <c r="DX386" s="9" t="str">
        <f t="shared" ca="1" si="127"/>
        <v/>
      </c>
      <c r="DY386" s="9" t="str">
        <f t="shared" ca="1" si="128"/>
        <v/>
      </c>
      <c r="DZ386" s="9" t="str">
        <f t="shared" ca="1" si="129"/>
        <v/>
      </c>
      <c r="EA386" s="9" t="str">
        <f t="shared" ca="1" si="130"/>
        <v/>
      </c>
      <c r="EB386" s="9" t="str">
        <f t="shared" ca="1" si="131"/>
        <v/>
      </c>
      <c r="EC386" s="9" t="str">
        <f t="shared" ca="1" si="132"/>
        <v/>
      </c>
      <c r="ED386" s="9" t="str">
        <f t="shared" ca="1" si="133"/>
        <v/>
      </c>
      <c r="EE386" s="9" t="str">
        <f t="shared" ca="1" si="134"/>
        <v/>
      </c>
      <c r="EF386" s="9" t="str">
        <f t="shared" ca="1" si="135"/>
        <v/>
      </c>
      <c r="EG386" s="9" t="str">
        <f t="shared" ca="1" si="136"/>
        <v/>
      </c>
      <c r="EH386" s="9" t="str">
        <f t="shared" ca="1" si="137"/>
        <v/>
      </c>
      <c r="EI386" s="9" t="str">
        <f t="shared" ca="1" si="138"/>
        <v/>
      </c>
      <c r="EJ386" s="9" t="str">
        <f t="shared" ca="1" si="139"/>
        <v/>
      </c>
      <c r="EK386" s="9" t="str">
        <f t="shared" ca="1" si="140"/>
        <v/>
      </c>
      <c r="EL386" s="9" t="str">
        <f t="shared" ca="1" si="141"/>
        <v/>
      </c>
      <c r="EM386" s="9" t="str">
        <f t="shared" ca="1" si="142"/>
        <v/>
      </c>
      <c r="EN386" s="9" t="str">
        <f t="shared" ca="1" si="143"/>
        <v/>
      </c>
      <c r="EO386" s="9" t="str">
        <f t="shared" ca="1" si="144"/>
        <v/>
      </c>
      <c r="EP386" s="9" t="str">
        <f t="shared" ca="1" si="145"/>
        <v/>
      </c>
      <c r="EQ386" s="9" t="str">
        <f t="shared" ca="1" si="146"/>
        <v/>
      </c>
      <c r="ER386" s="9" t="str">
        <f t="shared" ca="1" si="147"/>
        <v/>
      </c>
      <c r="ES386" s="9" t="str">
        <f t="shared" ca="1" si="148"/>
        <v/>
      </c>
      <c r="ET386" s="9" t="str">
        <f t="shared" ca="1" si="149"/>
        <v/>
      </c>
      <c r="EU386" s="9" t="str">
        <f t="shared" ca="1" si="150"/>
        <v/>
      </c>
      <c r="EV386" s="9" t="str">
        <f t="shared" ca="1" si="151"/>
        <v/>
      </c>
      <c r="EW386" s="9" t="str">
        <f t="shared" ca="1" si="152"/>
        <v/>
      </c>
      <c r="EX386" s="9" t="str">
        <f t="shared" ca="1" si="153"/>
        <v/>
      </c>
      <c r="EY386" s="9" t="str">
        <f t="shared" ca="1" si="154"/>
        <v/>
      </c>
      <c r="EZ386" s="9" t="str">
        <f t="shared" ca="1" si="155"/>
        <v/>
      </c>
      <c r="FA386" s="9" t="str">
        <f t="shared" ca="1" si="156"/>
        <v/>
      </c>
      <c r="FB386" s="9" t="str">
        <f t="shared" ca="1" si="157"/>
        <v/>
      </c>
      <c r="FC386" s="9" t="str">
        <f t="shared" ca="1" si="158"/>
        <v/>
      </c>
      <c r="FD386" s="9" t="str">
        <f t="shared" ca="1" si="159"/>
        <v/>
      </c>
      <c r="FE386" s="9" t="str">
        <f t="shared" ca="1" si="160"/>
        <v/>
      </c>
      <c r="FF386" s="9" t="str">
        <f t="shared" ca="1" si="161"/>
        <v/>
      </c>
      <c r="FG386" s="9" t="str">
        <f t="shared" ca="1" si="162"/>
        <v/>
      </c>
      <c r="FH386" s="9" t="str">
        <f t="shared" ca="1" si="163"/>
        <v/>
      </c>
      <c r="FI386" s="9" t="str">
        <f t="shared" ca="1" si="164"/>
        <v/>
      </c>
      <c r="FJ386" s="9" t="str">
        <f t="shared" ca="1" si="165"/>
        <v/>
      </c>
      <c r="FK386" s="9" t="str">
        <f t="shared" ca="1" si="166"/>
        <v/>
      </c>
      <c r="FL386" s="9" t="str">
        <f t="shared" ca="1" si="167"/>
        <v/>
      </c>
      <c r="FM386" s="9" t="str">
        <f t="shared" ca="1" si="168"/>
        <v/>
      </c>
      <c r="FN386" s="9" t="str">
        <f t="shared" ca="1" si="169"/>
        <v/>
      </c>
      <c r="FO386" s="9" t="str">
        <f t="shared" ca="1" si="170"/>
        <v/>
      </c>
      <c r="FP386" s="9" t="str">
        <f t="shared" ca="1" si="171"/>
        <v/>
      </c>
      <c r="FQ386" s="9" t="str">
        <f t="shared" ca="1" si="172"/>
        <v/>
      </c>
      <c r="FR386" s="9" t="str">
        <f t="shared" ca="1" si="173"/>
        <v/>
      </c>
      <c r="FS386" s="9" t="str">
        <f t="shared" ca="1" si="174"/>
        <v/>
      </c>
      <c r="FT386" s="9" t="str">
        <f t="shared" ca="1" si="175"/>
        <v/>
      </c>
      <c r="FU386" s="9" t="str">
        <f t="shared" ca="1" si="176"/>
        <v/>
      </c>
      <c r="FV386" s="9" t="str">
        <f t="shared" ca="1" si="177"/>
        <v/>
      </c>
      <c r="FW386" s="9" t="str">
        <f t="shared" ca="1" si="178"/>
        <v/>
      </c>
      <c r="FX386" s="9" t="str">
        <f t="shared" ca="1" si="179"/>
        <v/>
      </c>
      <c r="FY386" s="9" t="str">
        <f t="shared" ca="1" si="180"/>
        <v/>
      </c>
      <c r="FZ386" s="9" t="str">
        <f t="shared" ca="1" si="181"/>
        <v/>
      </c>
      <c r="GA386" s="9" t="str">
        <f t="shared" ca="1" si="182"/>
        <v/>
      </c>
      <c r="GB386" s="9" t="str">
        <f t="shared" ca="1" si="183"/>
        <v/>
      </c>
      <c r="GC386" s="9" t="str">
        <f t="shared" ca="1" si="184"/>
        <v/>
      </c>
      <c r="GD386" s="9" t="str">
        <f t="shared" ca="1" si="185"/>
        <v/>
      </c>
      <c r="GE386" s="9" t="str">
        <f t="shared" ca="1" si="186"/>
        <v/>
      </c>
      <c r="GF386" s="9" t="str">
        <f t="shared" ca="1" si="187"/>
        <v/>
      </c>
      <c r="GG386" s="9" t="str">
        <f t="shared" ca="1" si="188"/>
        <v/>
      </c>
      <c r="GH386" s="9" t="str">
        <f t="shared" ca="1" si="189"/>
        <v/>
      </c>
      <c r="GI386" s="9" t="str">
        <f t="shared" ca="1" si="190"/>
        <v/>
      </c>
      <c r="GJ386" s="9" t="str">
        <f t="shared" ca="1" si="191"/>
        <v/>
      </c>
      <c r="GK386" s="9" t="str">
        <f t="shared" ca="1" si="192"/>
        <v/>
      </c>
      <c r="GL386" s="9" t="str">
        <f t="shared" ca="1" si="193"/>
        <v/>
      </c>
      <c r="GM386" s="9" t="str">
        <f t="shared" ca="1" si="194"/>
        <v/>
      </c>
      <c r="GN386" s="9" t="str">
        <f t="shared" ca="1" si="195"/>
        <v/>
      </c>
      <c r="GO386" s="9" t="str">
        <f t="shared" ca="1" si="196"/>
        <v/>
      </c>
      <c r="GP386" s="9" t="str">
        <f t="shared" ca="1" si="197"/>
        <v/>
      </c>
      <c r="GQ386" s="9" t="str">
        <f t="shared" ca="1" si="198"/>
        <v/>
      </c>
      <c r="GR386" s="9" t="str">
        <f t="shared" ca="1" si="199"/>
        <v/>
      </c>
      <c r="GS386" s="9" t="str">
        <f t="shared" ca="1" si="200"/>
        <v/>
      </c>
      <c r="GT386" s="9" t="str">
        <f t="shared" ca="1" si="201"/>
        <v/>
      </c>
      <c r="GU386" s="9" t="str">
        <f t="shared" ca="1" si="202"/>
        <v/>
      </c>
      <c r="GV386" s="9" t="str">
        <f t="shared" ca="1" si="203"/>
        <v/>
      </c>
      <c r="GW386" s="9" t="str">
        <f t="shared" ca="1" si="204"/>
        <v/>
      </c>
      <c r="GX386" s="9" t="str">
        <f t="shared" ca="1" si="205"/>
        <v/>
      </c>
      <c r="GY386" s="9" t="str">
        <f t="shared" ca="1" si="206"/>
        <v/>
      </c>
      <c r="GZ386" s="9" t="str">
        <f t="shared" ca="1" si="207"/>
        <v/>
      </c>
      <c r="HA386" s="9" t="str">
        <f t="shared" ca="1" si="208"/>
        <v/>
      </c>
      <c r="HB386" s="9" t="str">
        <f t="shared" ca="1" si="209"/>
        <v/>
      </c>
      <c r="HC386" s="9" t="str">
        <f t="shared" ca="1" si="210"/>
        <v/>
      </c>
      <c r="HD386" s="9" t="str">
        <f t="shared" ca="1" si="211"/>
        <v/>
      </c>
      <c r="HE386" s="9" t="str">
        <f t="shared" ca="1" si="212"/>
        <v/>
      </c>
      <c r="HF386" s="9" t="str">
        <f t="shared" ca="1" si="213"/>
        <v/>
      </c>
      <c r="HG386" s="9" t="str">
        <f t="shared" ca="1" si="214"/>
        <v/>
      </c>
      <c r="HH386" s="9" t="str">
        <f t="shared" ca="1" si="215"/>
        <v/>
      </c>
      <c r="HI386" s="9" t="str">
        <f t="shared" ca="1" si="216"/>
        <v/>
      </c>
      <c r="HJ386" s="9" t="str">
        <f t="shared" ca="1" si="217"/>
        <v/>
      </c>
      <c r="HK386" s="9" t="str">
        <f t="shared" ca="1" si="218"/>
        <v/>
      </c>
      <c r="HL386" s="9" t="str">
        <f t="shared" ca="1" si="219"/>
        <v/>
      </c>
      <c r="HM386" s="31" t="str">
        <f t="shared" ca="1" si="220"/>
        <v/>
      </c>
      <c r="HN386" s="9" t="str">
        <f t="shared" ca="1" si="221"/>
        <v/>
      </c>
      <c r="HO386" s="9" t="str">
        <f t="shared" ca="1" si="222"/>
        <v/>
      </c>
      <c r="HP386" s="9" t="str">
        <f t="shared" ca="1" si="223"/>
        <v/>
      </c>
      <c r="HQ386" s="9" t="str">
        <f t="shared" ca="1" si="224"/>
        <v/>
      </c>
      <c r="HR386" s="9" t="str">
        <f t="shared" ca="1" si="225"/>
        <v/>
      </c>
      <c r="HS386" s="9" t="str">
        <f t="shared" ca="1" si="226"/>
        <v/>
      </c>
      <c r="HT386" s="9" t="str">
        <f t="shared" ca="1" si="227"/>
        <v/>
      </c>
      <c r="HU386" s="9" t="str">
        <f t="shared" ca="1" si="228"/>
        <v/>
      </c>
      <c r="HV386" s="9" t="str">
        <f t="shared" ca="1" si="229"/>
        <v/>
      </c>
      <c r="HW386" s="9" t="str">
        <f t="shared" ca="1" si="230"/>
        <v/>
      </c>
      <c r="HX386" s="9" t="str">
        <f t="shared" ca="1" si="231"/>
        <v/>
      </c>
      <c r="HY386" s="9" t="str">
        <f t="shared" ca="1" si="232"/>
        <v/>
      </c>
      <c r="HZ386" s="9" t="str">
        <f t="shared" ca="1" si="233"/>
        <v/>
      </c>
      <c r="IA386" s="9" t="str">
        <f t="shared" ca="1" si="234"/>
        <v/>
      </c>
      <c r="IB386" s="9" t="str">
        <f t="shared" ca="1" si="235"/>
        <v/>
      </c>
      <c r="IC386" s="9" t="str">
        <f t="shared" ca="1" si="236"/>
        <v/>
      </c>
      <c r="ID386" s="9" t="str">
        <f t="shared" ca="1" si="237"/>
        <v/>
      </c>
      <c r="IE386" s="9" t="str">
        <f t="shared" ca="1" si="238"/>
        <v/>
      </c>
      <c r="IF386" s="9" t="str">
        <f t="shared" ca="1" si="239"/>
        <v/>
      </c>
      <c r="IG386" s="9" t="str">
        <f t="shared" ca="1" si="240"/>
        <v/>
      </c>
      <c r="IH386" s="9" t="str">
        <f t="shared" ca="1" si="241"/>
        <v/>
      </c>
      <c r="II386" s="9" t="str">
        <f t="shared" ca="1" si="242"/>
        <v/>
      </c>
      <c r="IJ386" s="9" t="str">
        <f t="shared" ca="1" si="243"/>
        <v/>
      </c>
      <c r="IK386" s="9" t="str">
        <f t="shared" ca="1" si="244"/>
        <v/>
      </c>
      <c r="IL386" s="9" t="str">
        <f t="shared" ca="1" si="245"/>
        <v/>
      </c>
      <c r="IM386" s="9" t="str">
        <f t="shared" ca="1" si="246"/>
        <v/>
      </c>
      <c r="IN386" s="9" t="str">
        <f t="shared" ca="1" si="247"/>
        <v/>
      </c>
      <c r="IO386" s="9" t="str">
        <f t="shared" ca="1" si="248"/>
        <v/>
      </c>
      <c r="IP386" s="9" t="str">
        <f t="shared" ca="1" si="249"/>
        <v/>
      </c>
      <c r="IQ386" s="9" t="str">
        <f t="shared" ca="1" si="250"/>
        <v/>
      </c>
      <c r="IR386" s="9" t="str">
        <f t="shared" ca="1" si="251"/>
        <v/>
      </c>
      <c r="IS386" s="9" t="str">
        <f t="shared" ca="1" si="252"/>
        <v/>
      </c>
      <c r="IT386" s="9" t="str">
        <f t="shared" ca="1" si="253"/>
        <v/>
      </c>
      <c r="IU386" s="9" t="str">
        <f t="shared" ca="1" si="254"/>
        <v/>
      </c>
      <c r="IV386" s="31" t="str">
        <f t="shared" ca="1" si="255"/>
        <v/>
      </c>
    </row>
    <row r="387" spans="2:256">
      <c r="B387" s="163">
        <v>11</v>
      </c>
      <c r="C387" s="163" t="str">
        <f ca="1">IF(P387&gt;0,MAX($C$375:C386)+1,"")</f>
        <v/>
      </c>
      <c r="D387" s="163" t="str">
        <f ca="1">IF(ISERROR(INDEX(WS,ROWS($B$377:$B387))),"",MID(INDEX(WS,ROWS($B$377:$B387)), FIND("]",INDEX(WS,ROWS($B$377:$B387)))+1,32))&amp;T(NOW())</f>
        <v/>
      </c>
      <c r="E387" s="163" t="str">
        <f t="shared" ca="1" si="5"/>
        <v/>
      </c>
      <c r="F387" s="163" t="str">
        <f t="shared" ca="1" si="6"/>
        <v/>
      </c>
      <c r="G387" s="163" t="str">
        <f t="shared" ca="1" si="7"/>
        <v/>
      </c>
      <c r="H387" s="163" t="str">
        <f t="shared" ca="1" si="8"/>
        <v/>
      </c>
      <c r="I387" s="163" t="str">
        <f t="shared" ca="1" si="9"/>
        <v/>
      </c>
      <c r="J387" s="163" t="str">
        <f t="shared" ca="1" si="10"/>
        <v/>
      </c>
      <c r="K387" s="163" t="str">
        <f t="shared" ca="1" si="11"/>
        <v/>
      </c>
      <c r="L387" s="163" t="str">
        <f t="shared" ca="1" si="12"/>
        <v/>
      </c>
      <c r="M387" s="163" t="str">
        <f t="shared" ca="1" si="13"/>
        <v/>
      </c>
      <c r="N387" s="344" t="str">
        <f t="shared" ca="1" si="14"/>
        <v/>
      </c>
      <c r="O387" s="344" t="str">
        <f t="shared" ca="1" si="15"/>
        <v/>
      </c>
      <c r="P387" s="163">
        <f t="shared" ca="1" si="4"/>
        <v>0</v>
      </c>
      <c r="Q387" s="14" t="str">
        <f t="shared" ca="1" si="16"/>
        <v/>
      </c>
      <c r="R387" s="14" t="str">
        <f t="shared" ca="1" si="17"/>
        <v/>
      </c>
      <c r="S387" s="14" t="str">
        <f t="shared" ca="1" si="18"/>
        <v/>
      </c>
      <c r="T387" s="14" t="str">
        <f t="shared" ca="1" si="19"/>
        <v/>
      </c>
      <c r="U387" s="14" t="str">
        <f t="shared" ca="1" si="20"/>
        <v/>
      </c>
      <c r="V387" s="14" t="str">
        <f t="shared" ca="1" si="21"/>
        <v/>
      </c>
      <c r="W387" s="14" t="str">
        <f t="shared" ca="1" si="22"/>
        <v/>
      </c>
      <c r="X387" s="14" t="str">
        <f t="shared" ca="1" si="23"/>
        <v/>
      </c>
      <c r="Y387" s="14" t="str">
        <f t="shared" ca="1" si="24"/>
        <v/>
      </c>
      <c r="Z387" s="14" t="str">
        <f t="shared" ca="1" si="25"/>
        <v/>
      </c>
      <c r="AA387" s="14" t="str">
        <f t="shared" ca="1" si="26"/>
        <v/>
      </c>
      <c r="AB387" s="14" t="str">
        <f t="shared" ca="1" si="27"/>
        <v/>
      </c>
      <c r="AC387" s="14" t="str">
        <f t="shared" ca="1" si="28"/>
        <v/>
      </c>
      <c r="AD387" s="14" t="str">
        <f t="shared" ca="1" si="29"/>
        <v/>
      </c>
      <c r="AE387" s="14" t="str">
        <f t="shared" ca="1" si="30"/>
        <v/>
      </c>
      <c r="AF387" s="14" t="str">
        <f t="shared" ca="1" si="31"/>
        <v/>
      </c>
      <c r="AG387" s="14" t="str">
        <f t="shared" ca="1" si="32"/>
        <v/>
      </c>
      <c r="AH387" s="14" t="str">
        <f t="shared" ca="1" si="33"/>
        <v/>
      </c>
      <c r="AI387" s="14" t="str">
        <f t="shared" ca="1" si="34"/>
        <v/>
      </c>
      <c r="AJ387" s="14" t="str">
        <f t="shared" ca="1" si="35"/>
        <v/>
      </c>
      <c r="AK387" s="14" t="str">
        <f t="shared" ca="1" si="36"/>
        <v/>
      </c>
      <c r="AL387" s="14" t="str">
        <f t="shared" ca="1" si="37"/>
        <v/>
      </c>
      <c r="AM387" s="14" t="str">
        <f t="shared" ca="1" si="38"/>
        <v/>
      </c>
      <c r="AN387" s="14" t="str">
        <f t="shared" ca="1" si="39"/>
        <v/>
      </c>
      <c r="AO387" s="14" t="str">
        <f t="shared" ca="1" si="40"/>
        <v/>
      </c>
      <c r="AP387" s="14" t="str">
        <f t="shared" ca="1" si="41"/>
        <v/>
      </c>
      <c r="AQ387" s="14" t="str">
        <f t="shared" ca="1" si="42"/>
        <v/>
      </c>
      <c r="AR387" s="14" t="str">
        <f t="shared" ca="1" si="43"/>
        <v/>
      </c>
      <c r="AS387" s="14" t="str">
        <f t="shared" ca="1" si="44"/>
        <v/>
      </c>
      <c r="AT387" s="14" t="str">
        <f t="shared" ca="1" si="45"/>
        <v/>
      </c>
      <c r="AU387" s="14" t="str">
        <f t="shared" ca="1" si="46"/>
        <v/>
      </c>
      <c r="AV387" s="14" t="str">
        <f t="shared" ca="1" si="47"/>
        <v/>
      </c>
      <c r="AW387" s="14" t="str">
        <f t="shared" ca="1" si="48"/>
        <v/>
      </c>
      <c r="AX387" s="14" t="str">
        <f t="shared" ca="1" si="49"/>
        <v/>
      </c>
      <c r="AY387" s="14" t="str">
        <f t="shared" ca="1" si="50"/>
        <v/>
      </c>
      <c r="AZ387" s="14" t="str">
        <f t="shared" ca="1" si="51"/>
        <v/>
      </c>
      <c r="BA387" s="14" t="str">
        <f t="shared" ca="1" si="52"/>
        <v/>
      </c>
      <c r="BB387" s="14" t="str">
        <f t="shared" ca="1" si="53"/>
        <v/>
      </c>
      <c r="BC387" s="14" t="str">
        <f t="shared" ca="1" si="54"/>
        <v/>
      </c>
      <c r="BD387" s="14" t="str">
        <f t="shared" ca="1" si="55"/>
        <v/>
      </c>
      <c r="BE387" s="14" t="str">
        <f t="shared" ca="1" si="56"/>
        <v/>
      </c>
      <c r="BF387" s="14" t="str">
        <f t="shared" ca="1" si="57"/>
        <v/>
      </c>
      <c r="BG387" s="14" t="str">
        <f t="shared" ca="1" si="58"/>
        <v/>
      </c>
      <c r="BH387" s="14" t="str">
        <f t="shared" ca="1" si="59"/>
        <v/>
      </c>
      <c r="BI387" s="14" t="str">
        <f t="shared" ca="1" si="60"/>
        <v/>
      </c>
      <c r="BJ387" s="14" t="str">
        <f t="shared" ca="1" si="61"/>
        <v/>
      </c>
      <c r="BK387" s="14" t="str">
        <f t="shared" ca="1" si="62"/>
        <v/>
      </c>
      <c r="BL387" s="14" t="str">
        <f t="shared" ca="1" si="63"/>
        <v/>
      </c>
      <c r="BM387" s="14" t="str">
        <f t="shared" ca="1" si="64"/>
        <v/>
      </c>
      <c r="BN387" s="14" t="str">
        <f t="shared" ca="1" si="65"/>
        <v/>
      </c>
      <c r="BO387" s="14" t="str">
        <f t="shared" ca="1" si="66"/>
        <v/>
      </c>
      <c r="BP387" s="14" t="str">
        <f t="shared" ca="1" si="67"/>
        <v/>
      </c>
      <c r="BQ387" s="14" t="str">
        <f t="shared" ca="1" si="68"/>
        <v/>
      </c>
      <c r="BR387" s="14" t="str">
        <f t="shared" ca="1" si="69"/>
        <v/>
      </c>
      <c r="BS387" s="14" t="str">
        <f t="shared" ca="1" si="70"/>
        <v/>
      </c>
      <c r="BT387" s="14" t="str">
        <f t="shared" ca="1" si="71"/>
        <v/>
      </c>
      <c r="BU387" s="14" t="str">
        <f t="shared" ca="1" si="72"/>
        <v/>
      </c>
      <c r="BV387" s="14" t="str">
        <f t="shared" ca="1" si="73"/>
        <v/>
      </c>
      <c r="BW387" s="14" t="str">
        <f t="shared" ca="1" si="74"/>
        <v/>
      </c>
      <c r="BX387" s="14" t="str">
        <f t="shared" ca="1" si="75"/>
        <v/>
      </c>
      <c r="BY387" s="14" t="str">
        <f t="shared" ca="1" si="76"/>
        <v/>
      </c>
      <c r="BZ387" s="14" t="str">
        <f t="shared" ca="1" si="77"/>
        <v/>
      </c>
      <c r="CA387" s="14" t="str">
        <f t="shared" ca="1" si="78"/>
        <v/>
      </c>
      <c r="CB387" s="14" t="str">
        <f t="shared" ca="1" si="79"/>
        <v/>
      </c>
      <c r="CC387" s="14" t="str">
        <f t="shared" ca="1" si="80"/>
        <v/>
      </c>
      <c r="CD387" s="14" t="str">
        <f t="shared" ca="1" si="81"/>
        <v/>
      </c>
      <c r="CE387" s="14" t="str">
        <f t="shared" ca="1" si="82"/>
        <v/>
      </c>
      <c r="CF387" s="14" t="str">
        <f t="shared" ca="1" si="83"/>
        <v/>
      </c>
      <c r="CG387" s="14" t="str">
        <f t="shared" ca="1" si="84"/>
        <v/>
      </c>
      <c r="CH387" s="14" t="str">
        <f t="shared" ca="1" si="85"/>
        <v/>
      </c>
      <c r="CI387" s="14" t="str">
        <f t="shared" ca="1" si="86"/>
        <v/>
      </c>
      <c r="CJ387" s="14" t="str">
        <f t="shared" ca="1" si="87"/>
        <v/>
      </c>
      <c r="CK387" s="14" t="str">
        <f t="shared" ca="1" si="88"/>
        <v/>
      </c>
      <c r="CL387" s="14" t="str">
        <f t="shared" ca="1" si="89"/>
        <v/>
      </c>
      <c r="CM387" s="14" t="str">
        <f t="shared" ca="1" si="90"/>
        <v/>
      </c>
      <c r="CN387" s="14" t="str">
        <f t="shared" ca="1" si="91"/>
        <v/>
      </c>
      <c r="CO387" s="14" t="str">
        <f t="shared" ca="1" si="92"/>
        <v/>
      </c>
      <c r="CP387" s="14" t="str">
        <f t="shared" ca="1" si="93"/>
        <v/>
      </c>
      <c r="CQ387" s="14" t="str">
        <f t="shared" ca="1" si="94"/>
        <v/>
      </c>
      <c r="CR387" s="14" t="str">
        <f t="shared" ca="1" si="95"/>
        <v/>
      </c>
      <c r="CS387" s="9" t="str">
        <f t="shared" ca="1" si="96"/>
        <v/>
      </c>
      <c r="CT387" s="9" t="str">
        <f t="shared" ca="1" si="97"/>
        <v/>
      </c>
      <c r="CU387" s="9" t="str">
        <f t="shared" ca="1" si="98"/>
        <v/>
      </c>
      <c r="CV387" s="9" t="str">
        <f t="shared" ca="1" si="99"/>
        <v/>
      </c>
      <c r="CW387" s="9" t="str">
        <f t="shared" ca="1" si="100"/>
        <v/>
      </c>
      <c r="CX387" s="9" t="str">
        <f t="shared" ca="1" si="101"/>
        <v/>
      </c>
      <c r="CY387" s="9" t="str">
        <f t="shared" ca="1" si="102"/>
        <v/>
      </c>
      <c r="CZ387" s="9" t="str">
        <f t="shared" ca="1" si="103"/>
        <v/>
      </c>
      <c r="DA387" s="9" t="str">
        <f t="shared" ca="1" si="104"/>
        <v/>
      </c>
      <c r="DB387" s="9" t="str">
        <f t="shared" ca="1" si="105"/>
        <v/>
      </c>
      <c r="DC387" s="9" t="str">
        <f t="shared" ca="1" si="106"/>
        <v/>
      </c>
      <c r="DD387" s="9" t="str">
        <f t="shared" ca="1" si="107"/>
        <v/>
      </c>
      <c r="DE387" s="9" t="str">
        <f t="shared" ca="1" si="108"/>
        <v/>
      </c>
      <c r="DF387" s="9" t="str">
        <f t="shared" ca="1" si="109"/>
        <v/>
      </c>
      <c r="DG387" s="9" t="str">
        <f t="shared" ca="1" si="110"/>
        <v/>
      </c>
      <c r="DH387" s="9" t="str">
        <f t="shared" ca="1" si="111"/>
        <v/>
      </c>
      <c r="DI387" s="9" t="str">
        <f t="shared" ca="1" si="112"/>
        <v/>
      </c>
      <c r="DJ387" s="9" t="str">
        <f t="shared" ca="1" si="113"/>
        <v/>
      </c>
      <c r="DK387" s="9" t="str">
        <f t="shared" ca="1" si="114"/>
        <v/>
      </c>
      <c r="DL387" s="9" t="str">
        <f t="shared" ca="1" si="115"/>
        <v/>
      </c>
      <c r="DM387" s="9" t="str">
        <f t="shared" ca="1" si="116"/>
        <v/>
      </c>
      <c r="DN387" s="9" t="str">
        <f t="shared" ca="1" si="117"/>
        <v/>
      </c>
      <c r="DO387" s="9" t="str">
        <f t="shared" ca="1" si="118"/>
        <v/>
      </c>
      <c r="DP387" s="9" t="str">
        <f t="shared" ca="1" si="119"/>
        <v/>
      </c>
      <c r="DQ387" s="9" t="str">
        <f t="shared" ca="1" si="120"/>
        <v/>
      </c>
      <c r="DR387" s="9" t="str">
        <f t="shared" ca="1" si="121"/>
        <v/>
      </c>
      <c r="DS387" s="9" t="str">
        <f t="shared" ca="1" si="122"/>
        <v/>
      </c>
      <c r="DT387" s="9" t="str">
        <f t="shared" ca="1" si="123"/>
        <v/>
      </c>
      <c r="DU387" s="9" t="str">
        <f t="shared" ca="1" si="124"/>
        <v/>
      </c>
      <c r="DV387" s="9" t="str">
        <f t="shared" ca="1" si="125"/>
        <v/>
      </c>
      <c r="DW387" s="9" t="str">
        <f t="shared" ca="1" si="126"/>
        <v/>
      </c>
      <c r="DX387" s="9" t="str">
        <f t="shared" ca="1" si="127"/>
        <v/>
      </c>
      <c r="DY387" s="9" t="str">
        <f t="shared" ca="1" si="128"/>
        <v/>
      </c>
      <c r="DZ387" s="9" t="str">
        <f t="shared" ca="1" si="129"/>
        <v/>
      </c>
      <c r="EA387" s="9" t="str">
        <f t="shared" ca="1" si="130"/>
        <v/>
      </c>
      <c r="EB387" s="9" t="str">
        <f t="shared" ca="1" si="131"/>
        <v/>
      </c>
      <c r="EC387" s="9" t="str">
        <f t="shared" ca="1" si="132"/>
        <v/>
      </c>
      <c r="ED387" s="9" t="str">
        <f t="shared" ca="1" si="133"/>
        <v/>
      </c>
      <c r="EE387" s="9" t="str">
        <f t="shared" ca="1" si="134"/>
        <v/>
      </c>
      <c r="EF387" s="9" t="str">
        <f t="shared" ca="1" si="135"/>
        <v/>
      </c>
      <c r="EG387" s="9" t="str">
        <f t="shared" ca="1" si="136"/>
        <v/>
      </c>
      <c r="EH387" s="9" t="str">
        <f t="shared" ca="1" si="137"/>
        <v/>
      </c>
      <c r="EI387" s="9" t="str">
        <f t="shared" ca="1" si="138"/>
        <v/>
      </c>
      <c r="EJ387" s="9" t="str">
        <f t="shared" ca="1" si="139"/>
        <v/>
      </c>
      <c r="EK387" s="9" t="str">
        <f t="shared" ca="1" si="140"/>
        <v/>
      </c>
      <c r="EL387" s="9" t="str">
        <f t="shared" ca="1" si="141"/>
        <v/>
      </c>
      <c r="EM387" s="9" t="str">
        <f t="shared" ca="1" si="142"/>
        <v/>
      </c>
      <c r="EN387" s="9" t="str">
        <f t="shared" ca="1" si="143"/>
        <v/>
      </c>
      <c r="EO387" s="9" t="str">
        <f t="shared" ca="1" si="144"/>
        <v/>
      </c>
      <c r="EP387" s="9" t="str">
        <f t="shared" ca="1" si="145"/>
        <v/>
      </c>
      <c r="EQ387" s="9" t="str">
        <f t="shared" ca="1" si="146"/>
        <v/>
      </c>
      <c r="ER387" s="9" t="str">
        <f t="shared" ca="1" si="147"/>
        <v/>
      </c>
      <c r="ES387" s="9" t="str">
        <f t="shared" ca="1" si="148"/>
        <v/>
      </c>
      <c r="ET387" s="9" t="str">
        <f t="shared" ca="1" si="149"/>
        <v/>
      </c>
      <c r="EU387" s="9" t="str">
        <f t="shared" ca="1" si="150"/>
        <v/>
      </c>
      <c r="EV387" s="9" t="str">
        <f t="shared" ca="1" si="151"/>
        <v/>
      </c>
      <c r="EW387" s="9" t="str">
        <f t="shared" ca="1" si="152"/>
        <v/>
      </c>
      <c r="EX387" s="9" t="str">
        <f t="shared" ca="1" si="153"/>
        <v/>
      </c>
      <c r="EY387" s="9" t="str">
        <f t="shared" ca="1" si="154"/>
        <v/>
      </c>
      <c r="EZ387" s="9" t="str">
        <f t="shared" ca="1" si="155"/>
        <v/>
      </c>
      <c r="FA387" s="9" t="str">
        <f t="shared" ca="1" si="156"/>
        <v/>
      </c>
      <c r="FB387" s="9" t="str">
        <f t="shared" ca="1" si="157"/>
        <v/>
      </c>
      <c r="FC387" s="9" t="str">
        <f t="shared" ca="1" si="158"/>
        <v/>
      </c>
      <c r="FD387" s="9" t="str">
        <f t="shared" ca="1" si="159"/>
        <v/>
      </c>
      <c r="FE387" s="9" t="str">
        <f t="shared" ca="1" si="160"/>
        <v/>
      </c>
      <c r="FF387" s="9" t="str">
        <f t="shared" ca="1" si="161"/>
        <v/>
      </c>
      <c r="FG387" s="9" t="str">
        <f t="shared" ca="1" si="162"/>
        <v/>
      </c>
      <c r="FH387" s="9" t="str">
        <f t="shared" ca="1" si="163"/>
        <v/>
      </c>
      <c r="FI387" s="9" t="str">
        <f t="shared" ca="1" si="164"/>
        <v/>
      </c>
      <c r="FJ387" s="9" t="str">
        <f t="shared" ca="1" si="165"/>
        <v/>
      </c>
      <c r="FK387" s="9" t="str">
        <f t="shared" ca="1" si="166"/>
        <v/>
      </c>
      <c r="FL387" s="9" t="str">
        <f t="shared" ca="1" si="167"/>
        <v/>
      </c>
      <c r="FM387" s="9" t="str">
        <f t="shared" ca="1" si="168"/>
        <v/>
      </c>
      <c r="FN387" s="9" t="str">
        <f t="shared" ca="1" si="169"/>
        <v/>
      </c>
      <c r="FO387" s="9" t="str">
        <f t="shared" ca="1" si="170"/>
        <v/>
      </c>
      <c r="FP387" s="9" t="str">
        <f t="shared" ca="1" si="171"/>
        <v/>
      </c>
      <c r="FQ387" s="9" t="str">
        <f t="shared" ca="1" si="172"/>
        <v/>
      </c>
      <c r="FR387" s="9" t="str">
        <f t="shared" ca="1" si="173"/>
        <v/>
      </c>
      <c r="FS387" s="9" t="str">
        <f t="shared" ca="1" si="174"/>
        <v/>
      </c>
      <c r="FT387" s="9" t="str">
        <f t="shared" ca="1" si="175"/>
        <v/>
      </c>
      <c r="FU387" s="9" t="str">
        <f t="shared" ca="1" si="176"/>
        <v/>
      </c>
      <c r="FV387" s="9" t="str">
        <f t="shared" ca="1" si="177"/>
        <v/>
      </c>
      <c r="FW387" s="9" t="str">
        <f t="shared" ca="1" si="178"/>
        <v/>
      </c>
      <c r="FX387" s="9" t="str">
        <f t="shared" ca="1" si="179"/>
        <v/>
      </c>
      <c r="FY387" s="9" t="str">
        <f t="shared" ca="1" si="180"/>
        <v/>
      </c>
      <c r="FZ387" s="9" t="str">
        <f t="shared" ca="1" si="181"/>
        <v/>
      </c>
      <c r="GA387" s="9" t="str">
        <f t="shared" ca="1" si="182"/>
        <v/>
      </c>
      <c r="GB387" s="9" t="str">
        <f t="shared" ca="1" si="183"/>
        <v/>
      </c>
      <c r="GC387" s="9" t="str">
        <f t="shared" ca="1" si="184"/>
        <v/>
      </c>
      <c r="GD387" s="9" t="str">
        <f t="shared" ca="1" si="185"/>
        <v/>
      </c>
      <c r="GE387" s="9" t="str">
        <f t="shared" ca="1" si="186"/>
        <v/>
      </c>
      <c r="GF387" s="9" t="str">
        <f t="shared" ca="1" si="187"/>
        <v/>
      </c>
      <c r="GG387" s="9" t="str">
        <f t="shared" ca="1" si="188"/>
        <v/>
      </c>
      <c r="GH387" s="9" t="str">
        <f t="shared" ca="1" si="189"/>
        <v/>
      </c>
      <c r="GI387" s="9" t="str">
        <f t="shared" ca="1" si="190"/>
        <v/>
      </c>
      <c r="GJ387" s="9" t="str">
        <f t="shared" ca="1" si="191"/>
        <v/>
      </c>
      <c r="GK387" s="9" t="str">
        <f t="shared" ca="1" si="192"/>
        <v/>
      </c>
      <c r="GL387" s="9" t="str">
        <f t="shared" ca="1" si="193"/>
        <v/>
      </c>
      <c r="GM387" s="9" t="str">
        <f t="shared" ca="1" si="194"/>
        <v/>
      </c>
      <c r="GN387" s="9" t="str">
        <f t="shared" ca="1" si="195"/>
        <v/>
      </c>
      <c r="GO387" s="9" t="str">
        <f t="shared" ca="1" si="196"/>
        <v/>
      </c>
      <c r="GP387" s="9" t="str">
        <f t="shared" ca="1" si="197"/>
        <v/>
      </c>
      <c r="GQ387" s="9" t="str">
        <f t="shared" ca="1" si="198"/>
        <v/>
      </c>
      <c r="GR387" s="9" t="str">
        <f t="shared" ca="1" si="199"/>
        <v/>
      </c>
      <c r="GS387" s="9" t="str">
        <f t="shared" ca="1" si="200"/>
        <v/>
      </c>
      <c r="GT387" s="9" t="str">
        <f t="shared" ca="1" si="201"/>
        <v/>
      </c>
      <c r="GU387" s="9" t="str">
        <f t="shared" ca="1" si="202"/>
        <v/>
      </c>
      <c r="GV387" s="9" t="str">
        <f t="shared" ca="1" si="203"/>
        <v/>
      </c>
      <c r="GW387" s="9" t="str">
        <f t="shared" ca="1" si="204"/>
        <v/>
      </c>
      <c r="GX387" s="9" t="str">
        <f t="shared" ca="1" si="205"/>
        <v/>
      </c>
      <c r="GY387" s="9" t="str">
        <f t="shared" ca="1" si="206"/>
        <v/>
      </c>
      <c r="GZ387" s="9" t="str">
        <f t="shared" ca="1" si="207"/>
        <v/>
      </c>
      <c r="HA387" s="9" t="str">
        <f t="shared" ca="1" si="208"/>
        <v/>
      </c>
      <c r="HB387" s="9" t="str">
        <f t="shared" ca="1" si="209"/>
        <v/>
      </c>
      <c r="HC387" s="9" t="str">
        <f t="shared" ca="1" si="210"/>
        <v/>
      </c>
      <c r="HD387" s="9" t="str">
        <f t="shared" ca="1" si="211"/>
        <v/>
      </c>
      <c r="HE387" s="9" t="str">
        <f t="shared" ca="1" si="212"/>
        <v/>
      </c>
      <c r="HF387" s="9" t="str">
        <f t="shared" ca="1" si="213"/>
        <v/>
      </c>
      <c r="HG387" s="9" t="str">
        <f t="shared" ca="1" si="214"/>
        <v/>
      </c>
      <c r="HH387" s="9" t="str">
        <f t="shared" ca="1" si="215"/>
        <v/>
      </c>
      <c r="HI387" s="9" t="str">
        <f t="shared" ca="1" si="216"/>
        <v/>
      </c>
      <c r="HJ387" s="9" t="str">
        <f t="shared" ca="1" si="217"/>
        <v/>
      </c>
      <c r="HK387" s="9" t="str">
        <f t="shared" ca="1" si="218"/>
        <v/>
      </c>
      <c r="HL387" s="9" t="str">
        <f t="shared" ca="1" si="219"/>
        <v/>
      </c>
      <c r="HM387" s="31" t="str">
        <f t="shared" ca="1" si="220"/>
        <v/>
      </c>
      <c r="HN387" s="9" t="str">
        <f t="shared" ca="1" si="221"/>
        <v/>
      </c>
      <c r="HO387" s="9" t="str">
        <f t="shared" ca="1" si="222"/>
        <v/>
      </c>
      <c r="HP387" s="9" t="str">
        <f t="shared" ca="1" si="223"/>
        <v/>
      </c>
      <c r="HQ387" s="9" t="str">
        <f t="shared" ca="1" si="224"/>
        <v/>
      </c>
      <c r="HR387" s="9" t="str">
        <f t="shared" ca="1" si="225"/>
        <v/>
      </c>
      <c r="HS387" s="9" t="str">
        <f t="shared" ca="1" si="226"/>
        <v/>
      </c>
      <c r="HT387" s="9" t="str">
        <f t="shared" ca="1" si="227"/>
        <v/>
      </c>
      <c r="HU387" s="9" t="str">
        <f t="shared" ca="1" si="228"/>
        <v/>
      </c>
      <c r="HV387" s="9" t="str">
        <f t="shared" ca="1" si="229"/>
        <v/>
      </c>
      <c r="HW387" s="9" t="str">
        <f t="shared" ca="1" si="230"/>
        <v/>
      </c>
      <c r="HX387" s="9" t="str">
        <f t="shared" ca="1" si="231"/>
        <v/>
      </c>
      <c r="HY387" s="9" t="str">
        <f t="shared" ca="1" si="232"/>
        <v/>
      </c>
      <c r="HZ387" s="9" t="str">
        <f t="shared" ca="1" si="233"/>
        <v/>
      </c>
      <c r="IA387" s="9" t="str">
        <f t="shared" ca="1" si="234"/>
        <v/>
      </c>
      <c r="IB387" s="9" t="str">
        <f t="shared" ca="1" si="235"/>
        <v/>
      </c>
      <c r="IC387" s="9" t="str">
        <f t="shared" ca="1" si="236"/>
        <v/>
      </c>
      <c r="ID387" s="9" t="str">
        <f t="shared" ca="1" si="237"/>
        <v/>
      </c>
      <c r="IE387" s="9" t="str">
        <f t="shared" ca="1" si="238"/>
        <v/>
      </c>
      <c r="IF387" s="9" t="str">
        <f t="shared" ca="1" si="239"/>
        <v/>
      </c>
      <c r="IG387" s="9" t="str">
        <f t="shared" ca="1" si="240"/>
        <v/>
      </c>
      <c r="IH387" s="9" t="str">
        <f t="shared" ca="1" si="241"/>
        <v/>
      </c>
      <c r="II387" s="9" t="str">
        <f t="shared" ca="1" si="242"/>
        <v/>
      </c>
      <c r="IJ387" s="9" t="str">
        <f t="shared" ca="1" si="243"/>
        <v/>
      </c>
      <c r="IK387" s="9" t="str">
        <f t="shared" ca="1" si="244"/>
        <v/>
      </c>
      <c r="IL387" s="9" t="str">
        <f t="shared" ca="1" si="245"/>
        <v/>
      </c>
      <c r="IM387" s="9" t="str">
        <f t="shared" ca="1" si="246"/>
        <v/>
      </c>
      <c r="IN387" s="9" t="str">
        <f t="shared" ca="1" si="247"/>
        <v/>
      </c>
      <c r="IO387" s="9" t="str">
        <f t="shared" ca="1" si="248"/>
        <v/>
      </c>
      <c r="IP387" s="9" t="str">
        <f t="shared" ca="1" si="249"/>
        <v/>
      </c>
      <c r="IQ387" s="9" t="str">
        <f t="shared" ca="1" si="250"/>
        <v/>
      </c>
      <c r="IR387" s="9" t="str">
        <f t="shared" ca="1" si="251"/>
        <v/>
      </c>
      <c r="IS387" s="9" t="str">
        <f t="shared" ca="1" si="252"/>
        <v/>
      </c>
      <c r="IT387" s="9" t="str">
        <f t="shared" ca="1" si="253"/>
        <v/>
      </c>
      <c r="IU387" s="9" t="str">
        <f t="shared" ca="1" si="254"/>
        <v/>
      </c>
      <c r="IV387" s="31" t="str">
        <f t="shared" ca="1" si="255"/>
        <v/>
      </c>
    </row>
    <row r="388" spans="2:256">
      <c r="B388" s="163">
        <v>12</v>
      </c>
      <c r="C388" s="163" t="str">
        <f ca="1">IF(P388&gt;0,MAX($C$375:C387)+1,"")</f>
        <v/>
      </c>
      <c r="D388" s="163" t="str">
        <f ca="1">IF(ISERROR(INDEX(WS,ROWS($B$377:$B388))),"",MID(INDEX(WS,ROWS($B$377:$B388)), FIND("]",INDEX(WS,ROWS($B$377:$B388)))+1,32))&amp;T(NOW())</f>
        <v/>
      </c>
      <c r="E388" s="163" t="str">
        <f t="shared" ca="1" si="5"/>
        <v/>
      </c>
      <c r="F388" s="163" t="str">
        <f t="shared" ca="1" si="6"/>
        <v/>
      </c>
      <c r="G388" s="163" t="str">
        <f t="shared" ca="1" si="7"/>
        <v/>
      </c>
      <c r="H388" s="163" t="str">
        <f t="shared" ca="1" si="8"/>
        <v/>
      </c>
      <c r="I388" s="163" t="str">
        <f t="shared" ca="1" si="9"/>
        <v/>
      </c>
      <c r="J388" s="163" t="str">
        <f t="shared" ca="1" si="10"/>
        <v/>
      </c>
      <c r="K388" s="163" t="str">
        <f t="shared" ca="1" si="11"/>
        <v/>
      </c>
      <c r="L388" s="163" t="str">
        <f t="shared" ca="1" si="12"/>
        <v/>
      </c>
      <c r="M388" s="163" t="str">
        <f t="shared" ca="1" si="13"/>
        <v/>
      </c>
      <c r="N388" s="344" t="str">
        <f t="shared" ca="1" si="14"/>
        <v/>
      </c>
      <c r="O388" s="344" t="str">
        <f t="shared" ca="1" si="15"/>
        <v/>
      </c>
      <c r="P388" s="163">
        <f t="shared" ca="1" si="4"/>
        <v>0</v>
      </c>
      <c r="Q388" s="14" t="str">
        <f t="shared" ca="1" si="16"/>
        <v/>
      </c>
      <c r="R388" s="14" t="str">
        <f t="shared" ca="1" si="17"/>
        <v/>
      </c>
      <c r="S388" s="14" t="str">
        <f t="shared" ca="1" si="18"/>
        <v/>
      </c>
      <c r="T388" s="14" t="str">
        <f t="shared" ca="1" si="19"/>
        <v/>
      </c>
      <c r="U388" s="14" t="str">
        <f t="shared" ca="1" si="20"/>
        <v/>
      </c>
      <c r="V388" s="14" t="str">
        <f t="shared" ca="1" si="21"/>
        <v/>
      </c>
      <c r="W388" s="14" t="str">
        <f t="shared" ca="1" si="22"/>
        <v/>
      </c>
      <c r="X388" s="14" t="str">
        <f t="shared" ca="1" si="23"/>
        <v/>
      </c>
      <c r="Y388" s="14" t="str">
        <f t="shared" ca="1" si="24"/>
        <v/>
      </c>
      <c r="Z388" s="14" t="str">
        <f t="shared" ca="1" si="25"/>
        <v/>
      </c>
      <c r="AA388" s="14" t="str">
        <f t="shared" ca="1" si="26"/>
        <v/>
      </c>
      <c r="AB388" s="14" t="str">
        <f t="shared" ca="1" si="27"/>
        <v/>
      </c>
      <c r="AC388" s="14" t="str">
        <f t="shared" ca="1" si="28"/>
        <v/>
      </c>
      <c r="AD388" s="14" t="str">
        <f t="shared" ca="1" si="29"/>
        <v/>
      </c>
      <c r="AE388" s="14" t="str">
        <f t="shared" ca="1" si="30"/>
        <v/>
      </c>
      <c r="AF388" s="14" t="str">
        <f t="shared" ca="1" si="31"/>
        <v/>
      </c>
      <c r="AG388" s="14" t="str">
        <f t="shared" ca="1" si="32"/>
        <v/>
      </c>
      <c r="AH388" s="14" t="str">
        <f t="shared" ca="1" si="33"/>
        <v/>
      </c>
      <c r="AI388" s="14" t="str">
        <f t="shared" ca="1" si="34"/>
        <v/>
      </c>
      <c r="AJ388" s="14" t="str">
        <f t="shared" ca="1" si="35"/>
        <v/>
      </c>
      <c r="AK388" s="14" t="str">
        <f t="shared" ca="1" si="36"/>
        <v/>
      </c>
      <c r="AL388" s="14" t="str">
        <f t="shared" ca="1" si="37"/>
        <v/>
      </c>
      <c r="AM388" s="14" t="str">
        <f t="shared" ca="1" si="38"/>
        <v/>
      </c>
      <c r="AN388" s="14" t="str">
        <f t="shared" ca="1" si="39"/>
        <v/>
      </c>
      <c r="AO388" s="14" t="str">
        <f t="shared" ca="1" si="40"/>
        <v/>
      </c>
      <c r="AP388" s="14" t="str">
        <f t="shared" ca="1" si="41"/>
        <v/>
      </c>
      <c r="AQ388" s="14" t="str">
        <f t="shared" ca="1" si="42"/>
        <v/>
      </c>
      <c r="AR388" s="14" t="str">
        <f t="shared" ca="1" si="43"/>
        <v/>
      </c>
      <c r="AS388" s="14" t="str">
        <f t="shared" ca="1" si="44"/>
        <v/>
      </c>
      <c r="AT388" s="14" t="str">
        <f t="shared" ca="1" si="45"/>
        <v/>
      </c>
      <c r="AU388" s="14" t="str">
        <f t="shared" ca="1" si="46"/>
        <v/>
      </c>
      <c r="AV388" s="14" t="str">
        <f t="shared" ca="1" si="47"/>
        <v/>
      </c>
      <c r="AW388" s="14" t="str">
        <f t="shared" ca="1" si="48"/>
        <v/>
      </c>
      <c r="AX388" s="14" t="str">
        <f t="shared" ca="1" si="49"/>
        <v/>
      </c>
      <c r="AY388" s="14" t="str">
        <f t="shared" ca="1" si="50"/>
        <v/>
      </c>
      <c r="AZ388" s="14" t="str">
        <f t="shared" ca="1" si="51"/>
        <v/>
      </c>
      <c r="BA388" s="14" t="str">
        <f t="shared" ca="1" si="52"/>
        <v/>
      </c>
      <c r="BB388" s="14" t="str">
        <f t="shared" ca="1" si="53"/>
        <v/>
      </c>
      <c r="BC388" s="14" t="str">
        <f t="shared" ca="1" si="54"/>
        <v/>
      </c>
      <c r="BD388" s="14" t="str">
        <f t="shared" ca="1" si="55"/>
        <v/>
      </c>
      <c r="BE388" s="14" t="str">
        <f t="shared" ca="1" si="56"/>
        <v/>
      </c>
      <c r="BF388" s="14" t="str">
        <f t="shared" ca="1" si="57"/>
        <v/>
      </c>
      <c r="BG388" s="14" t="str">
        <f t="shared" ca="1" si="58"/>
        <v/>
      </c>
      <c r="BH388" s="14" t="str">
        <f t="shared" ca="1" si="59"/>
        <v/>
      </c>
      <c r="BI388" s="14" t="str">
        <f t="shared" ca="1" si="60"/>
        <v/>
      </c>
      <c r="BJ388" s="14" t="str">
        <f t="shared" ca="1" si="61"/>
        <v/>
      </c>
      <c r="BK388" s="14" t="str">
        <f t="shared" ca="1" si="62"/>
        <v/>
      </c>
      <c r="BL388" s="14" t="str">
        <f t="shared" ca="1" si="63"/>
        <v/>
      </c>
      <c r="BM388" s="14" t="str">
        <f t="shared" ca="1" si="64"/>
        <v/>
      </c>
      <c r="BN388" s="14" t="str">
        <f t="shared" ca="1" si="65"/>
        <v/>
      </c>
      <c r="BO388" s="14" t="str">
        <f t="shared" ca="1" si="66"/>
        <v/>
      </c>
      <c r="BP388" s="14" t="str">
        <f t="shared" ca="1" si="67"/>
        <v/>
      </c>
      <c r="BQ388" s="14" t="str">
        <f t="shared" ca="1" si="68"/>
        <v/>
      </c>
      <c r="BR388" s="14" t="str">
        <f t="shared" ca="1" si="69"/>
        <v/>
      </c>
      <c r="BS388" s="14" t="str">
        <f t="shared" ca="1" si="70"/>
        <v/>
      </c>
      <c r="BT388" s="14" t="str">
        <f t="shared" ca="1" si="71"/>
        <v/>
      </c>
      <c r="BU388" s="14" t="str">
        <f t="shared" ca="1" si="72"/>
        <v/>
      </c>
      <c r="BV388" s="14" t="str">
        <f t="shared" ca="1" si="73"/>
        <v/>
      </c>
      <c r="BW388" s="14" t="str">
        <f t="shared" ca="1" si="74"/>
        <v/>
      </c>
      <c r="BX388" s="14" t="str">
        <f t="shared" ca="1" si="75"/>
        <v/>
      </c>
      <c r="BY388" s="14" t="str">
        <f t="shared" ca="1" si="76"/>
        <v/>
      </c>
      <c r="BZ388" s="14" t="str">
        <f t="shared" ca="1" si="77"/>
        <v/>
      </c>
      <c r="CA388" s="14" t="str">
        <f t="shared" ca="1" si="78"/>
        <v/>
      </c>
      <c r="CB388" s="14" t="str">
        <f t="shared" ca="1" si="79"/>
        <v/>
      </c>
      <c r="CC388" s="14" t="str">
        <f t="shared" ca="1" si="80"/>
        <v/>
      </c>
      <c r="CD388" s="14" t="str">
        <f t="shared" ca="1" si="81"/>
        <v/>
      </c>
      <c r="CE388" s="14" t="str">
        <f t="shared" ca="1" si="82"/>
        <v/>
      </c>
      <c r="CF388" s="14" t="str">
        <f t="shared" ca="1" si="83"/>
        <v/>
      </c>
      <c r="CG388" s="14" t="str">
        <f t="shared" ca="1" si="84"/>
        <v/>
      </c>
      <c r="CH388" s="14" t="str">
        <f t="shared" ca="1" si="85"/>
        <v/>
      </c>
      <c r="CI388" s="14" t="str">
        <f t="shared" ca="1" si="86"/>
        <v/>
      </c>
      <c r="CJ388" s="14" t="str">
        <f t="shared" ca="1" si="87"/>
        <v/>
      </c>
      <c r="CK388" s="14" t="str">
        <f t="shared" ca="1" si="88"/>
        <v/>
      </c>
      <c r="CL388" s="14" t="str">
        <f t="shared" ca="1" si="89"/>
        <v/>
      </c>
      <c r="CM388" s="14" t="str">
        <f t="shared" ca="1" si="90"/>
        <v/>
      </c>
      <c r="CN388" s="14" t="str">
        <f t="shared" ca="1" si="91"/>
        <v/>
      </c>
      <c r="CO388" s="14" t="str">
        <f t="shared" ca="1" si="92"/>
        <v/>
      </c>
      <c r="CP388" s="14" t="str">
        <f t="shared" ca="1" si="93"/>
        <v/>
      </c>
      <c r="CQ388" s="14" t="str">
        <f t="shared" ca="1" si="94"/>
        <v/>
      </c>
      <c r="CR388" s="14" t="str">
        <f t="shared" ca="1" si="95"/>
        <v/>
      </c>
      <c r="CS388" s="9" t="str">
        <f t="shared" ca="1" si="96"/>
        <v/>
      </c>
      <c r="CT388" s="9" t="str">
        <f t="shared" ca="1" si="97"/>
        <v/>
      </c>
      <c r="CU388" s="9" t="str">
        <f t="shared" ca="1" si="98"/>
        <v/>
      </c>
      <c r="CV388" s="9" t="str">
        <f t="shared" ca="1" si="99"/>
        <v/>
      </c>
      <c r="CW388" s="9" t="str">
        <f t="shared" ca="1" si="100"/>
        <v/>
      </c>
      <c r="CX388" s="9" t="str">
        <f t="shared" ca="1" si="101"/>
        <v/>
      </c>
      <c r="CY388" s="9" t="str">
        <f t="shared" ca="1" si="102"/>
        <v/>
      </c>
      <c r="CZ388" s="9" t="str">
        <f t="shared" ca="1" si="103"/>
        <v/>
      </c>
      <c r="DA388" s="9" t="str">
        <f t="shared" ca="1" si="104"/>
        <v/>
      </c>
      <c r="DB388" s="9" t="str">
        <f t="shared" ca="1" si="105"/>
        <v/>
      </c>
      <c r="DC388" s="9" t="str">
        <f t="shared" ca="1" si="106"/>
        <v/>
      </c>
      <c r="DD388" s="9" t="str">
        <f t="shared" ca="1" si="107"/>
        <v/>
      </c>
      <c r="DE388" s="9" t="str">
        <f t="shared" ca="1" si="108"/>
        <v/>
      </c>
      <c r="DF388" s="9" t="str">
        <f t="shared" ca="1" si="109"/>
        <v/>
      </c>
      <c r="DG388" s="9" t="str">
        <f t="shared" ca="1" si="110"/>
        <v/>
      </c>
      <c r="DH388" s="9" t="str">
        <f t="shared" ca="1" si="111"/>
        <v/>
      </c>
      <c r="DI388" s="9" t="str">
        <f t="shared" ca="1" si="112"/>
        <v/>
      </c>
      <c r="DJ388" s="9" t="str">
        <f t="shared" ca="1" si="113"/>
        <v/>
      </c>
      <c r="DK388" s="9" t="str">
        <f t="shared" ca="1" si="114"/>
        <v/>
      </c>
      <c r="DL388" s="9" t="str">
        <f t="shared" ca="1" si="115"/>
        <v/>
      </c>
      <c r="DM388" s="9" t="str">
        <f t="shared" ca="1" si="116"/>
        <v/>
      </c>
      <c r="DN388" s="9" t="str">
        <f t="shared" ca="1" si="117"/>
        <v/>
      </c>
      <c r="DO388" s="9" t="str">
        <f t="shared" ca="1" si="118"/>
        <v/>
      </c>
      <c r="DP388" s="9" t="str">
        <f t="shared" ca="1" si="119"/>
        <v/>
      </c>
      <c r="DQ388" s="9" t="str">
        <f t="shared" ca="1" si="120"/>
        <v/>
      </c>
      <c r="DR388" s="9" t="str">
        <f t="shared" ca="1" si="121"/>
        <v/>
      </c>
      <c r="DS388" s="9" t="str">
        <f t="shared" ca="1" si="122"/>
        <v/>
      </c>
      <c r="DT388" s="9" t="str">
        <f t="shared" ca="1" si="123"/>
        <v/>
      </c>
      <c r="DU388" s="9" t="str">
        <f t="shared" ca="1" si="124"/>
        <v/>
      </c>
      <c r="DV388" s="9" t="str">
        <f t="shared" ca="1" si="125"/>
        <v/>
      </c>
      <c r="DW388" s="9" t="str">
        <f t="shared" ca="1" si="126"/>
        <v/>
      </c>
      <c r="DX388" s="9" t="str">
        <f t="shared" ca="1" si="127"/>
        <v/>
      </c>
      <c r="DY388" s="9" t="str">
        <f t="shared" ca="1" si="128"/>
        <v/>
      </c>
      <c r="DZ388" s="9" t="str">
        <f t="shared" ca="1" si="129"/>
        <v/>
      </c>
      <c r="EA388" s="9" t="str">
        <f t="shared" ca="1" si="130"/>
        <v/>
      </c>
      <c r="EB388" s="9" t="str">
        <f t="shared" ca="1" si="131"/>
        <v/>
      </c>
      <c r="EC388" s="9" t="str">
        <f t="shared" ca="1" si="132"/>
        <v/>
      </c>
      <c r="ED388" s="9" t="str">
        <f t="shared" ca="1" si="133"/>
        <v/>
      </c>
      <c r="EE388" s="9" t="str">
        <f t="shared" ca="1" si="134"/>
        <v/>
      </c>
      <c r="EF388" s="9" t="str">
        <f t="shared" ca="1" si="135"/>
        <v/>
      </c>
      <c r="EG388" s="9" t="str">
        <f t="shared" ca="1" si="136"/>
        <v/>
      </c>
      <c r="EH388" s="9" t="str">
        <f t="shared" ca="1" si="137"/>
        <v/>
      </c>
      <c r="EI388" s="9" t="str">
        <f t="shared" ca="1" si="138"/>
        <v/>
      </c>
      <c r="EJ388" s="9" t="str">
        <f t="shared" ca="1" si="139"/>
        <v/>
      </c>
      <c r="EK388" s="9" t="str">
        <f t="shared" ca="1" si="140"/>
        <v/>
      </c>
      <c r="EL388" s="9" t="str">
        <f t="shared" ca="1" si="141"/>
        <v/>
      </c>
      <c r="EM388" s="9" t="str">
        <f t="shared" ca="1" si="142"/>
        <v/>
      </c>
      <c r="EN388" s="9" t="str">
        <f t="shared" ca="1" si="143"/>
        <v/>
      </c>
      <c r="EO388" s="9" t="str">
        <f t="shared" ca="1" si="144"/>
        <v/>
      </c>
      <c r="EP388" s="9" t="str">
        <f t="shared" ca="1" si="145"/>
        <v/>
      </c>
      <c r="EQ388" s="9" t="str">
        <f t="shared" ca="1" si="146"/>
        <v/>
      </c>
      <c r="ER388" s="9" t="str">
        <f t="shared" ca="1" si="147"/>
        <v/>
      </c>
      <c r="ES388" s="9" t="str">
        <f t="shared" ca="1" si="148"/>
        <v/>
      </c>
      <c r="ET388" s="9" t="str">
        <f t="shared" ca="1" si="149"/>
        <v/>
      </c>
      <c r="EU388" s="9" t="str">
        <f t="shared" ca="1" si="150"/>
        <v/>
      </c>
      <c r="EV388" s="9" t="str">
        <f t="shared" ca="1" si="151"/>
        <v/>
      </c>
      <c r="EW388" s="9" t="str">
        <f t="shared" ca="1" si="152"/>
        <v/>
      </c>
      <c r="EX388" s="9" t="str">
        <f t="shared" ca="1" si="153"/>
        <v/>
      </c>
      <c r="EY388" s="9" t="str">
        <f t="shared" ca="1" si="154"/>
        <v/>
      </c>
      <c r="EZ388" s="9" t="str">
        <f t="shared" ca="1" si="155"/>
        <v/>
      </c>
      <c r="FA388" s="9" t="str">
        <f t="shared" ca="1" si="156"/>
        <v/>
      </c>
      <c r="FB388" s="9" t="str">
        <f t="shared" ca="1" si="157"/>
        <v/>
      </c>
      <c r="FC388" s="9" t="str">
        <f t="shared" ca="1" si="158"/>
        <v/>
      </c>
      <c r="FD388" s="9" t="str">
        <f t="shared" ca="1" si="159"/>
        <v/>
      </c>
      <c r="FE388" s="9" t="str">
        <f t="shared" ca="1" si="160"/>
        <v/>
      </c>
      <c r="FF388" s="9" t="str">
        <f t="shared" ca="1" si="161"/>
        <v/>
      </c>
      <c r="FG388" s="9" t="str">
        <f t="shared" ca="1" si="162"/>
        <v/>
      </c>
      <c r="FH388" s="9" t="str">
        <f t="shared" ca="1" si="163"/>
        <v/>
      </c>
      <c r="FI388" s="9" t="str">
        <f t="shared" ca="1" si="164"/>
        <v/>
      </c>
      <c r="FJ388" s="9" t="str">
        <f t="shared" ca="1" si="165"/>
        <v/>
      </c>
      <c r="FK388" s="9" t="str">
        <f t="shared" ca="1" si="166"/>
        <v/>
      </c>
      <c r="FL388" s="9" t="str">
        <f t="shared" ca="1" si="167"/>
        <v/>
      </c>
      <c r="FM388" s="9" t="str">
        <f t="shared" ca="1" si="168"/>
        <v/>
      </c>
      <c r="FN388" s="9" t="str">
        <f t="shared" ca="1" si="169"/>
        <v/>
      </c>
      <c r="FO388" s="9" t="str">
        <f t="shared" ca="1" si="170"/>
        <v/>
      </c>
      <c r="FP388" s="9" t="str">
        <f t="shared" ca="1" si="171"/>
        <v/>
      </c>
      <c r="FQ388" s="9" t="str">
        <f t="shared" ca="1" si="172"/>
        <v/>
      </c>
      <c r="FR388" s="9" t="str">
        <f t="shared" ca="1" si="173"/>
        <v/>
      </c>
      <c r="FS388" s="9" t="str">
        <f t="shared" ca="1" si="174"/>
        <v/>
      </c>
      <c r="FT388" s="9" t="str">
        <f t="shared" ca="1" si="175"/>
        <v/>
      </c>
      <c r="FU388" s="9" t="str">
        <f t="shared" ca="1" si="176"/>
        <v/>
      </c>
      <c r="FV388" s="9" t="str">
        <f t="shared" ca="1" si="177"/>
        <v/>
      </c>
      <c r="FW388" s="9" t="str">
        <f t="shared" ca="1" si="178"/>
        <v/>
      </c>
      <c r="FX388" s="9" t="str">
        <f t="shared" ca="1" si="179"/>
        <v/>
      </c>
      <c r="FY388" s="9" t="str">
        <f t="shared" ca="1" si="180"/>
        <v/>
      </c>
      <c r="FZ388" s="9" t="str">
        <f t="shared" ca="1" si="181"/>
        <v/>
      </c>
      <c r="GA388" s="9" t="str">
        <f t="shared" ca="1" si="182"/>
        <v/>
      </c>
      <c r="GB388" s="9" t="str">
        <f t="shared" ca="1" si="183"/>
        <v/>
      </c>
      <c r="GC388" s="9" t="str">
        <f t="shared" ca="1" si="184"/>
        <v/>
      </c>
      <c r="GD388" s="9" t="str">
        <f t="shared" ca="1" si="185"/>
        <v/>
      </c>
      <c r="GE388" s="9" t="str">
        <f t="shared" ca="1" si="186"/>
        <v/>
      </c>
      <c r="GF388" s="9" t="str">
        <f t="shared" ca="1" si="187"/>
        <v/>
      </c>
      <c r="GG388" s="9" t="str">
        <f t="shared" ca="1" si="188"/>
        <v/>
      </c>
      <c r="GH388" s="9" t="str">
        <f t="shared" ca="1" si="189"/>
        <v/>
      </c>
      <c r="GI388" s="9" t="str">
        <f t="shared" ca="1" si="190"/>
        <v/>
      </c>
      <c r="GJ388" s="9" t="str">
        <f t="shared" ca="1" si="191"/>
        <v/>
      </c>
      <c r="GK388" s="9" t="str">
        <f t="shared" ca="1" si="192"/>
        <v/>
      </c>
      <c r="GL388" s="9" t="str">
        <f t="shared" ca="1" si="193"/>
        <v/>
      </c>
      <c r="GM388" s="9" t="str">
        <f t="shared" ca="1" si="194"/>
        <v/>
      </c>
      <c r="GN388" s="9" t="str">
        <f t="shared" ca="1" si="195"/>
        <v/>
      </c>
      <c r="GO388" s="9" t="str">
        <f t="shared" ca="1" si="196"/>
        <v/>
      </c>
      <c r="GP388" s="9" t="str">
        <f t="shared" ca="1" si="197"/>
        <v/>
      </c>
      <c r="GQ388" s="9" t="str">
        <f t="shared" ca="1" si="198"/>
        <v/>
      </c>
      <c r="GR388" s="9" t="str">
        <f t="shared" ca="1" si="199"/>
        <v/>
      </c>
      <c r="GS388" s="9" t="str">
        <f t="shared" ca="1" si="200"/>
        <v/>
      </c>
      <c r="GT388" s="9" t="str">
        <f t="shared" ca="1" si="201"/>
        <v/>
      </c>
      <c r="GU388" s="9" t="str">
        <f t="shared" ca="1" si="202"/>
        <v/>
      </c>
      <c r="GV388" s="9" t="str">
        <f t="shared" ca="1" si="203"/>
        <v/>
      </c>
      <c r="GW388" s="9" t="str">
        <f t="shared" ca="1" si="204"/>
        <v/>
      </c>
      <c r="GX388" s="9" t="str">
        <f t="shared" ca="1" si="205"/>
        <v/>
      </c>
      <c r="GY388" s="9" t="str">
        <f t="shared" ca="1" si="206"/>
        <v/>
      </c>
      <c r="GZ388" s="9" t="str">
        <f t="shared" ca="1" si="207"/>
        <v/>
      </c>
      <c r="HA388" s="9" t="str">
        <f t="shared" ca="1" si="208"/>
        <v/>
      </c>
      <c r="HB388" s="9" t="str">
        <f t="shared" ca="1" si="209"/>
        <v/>
      </c>
      <c r="HC388" s="9" t="str">
        <f t="shared" ca="1" si="210"/>
        <v/>
      </c>
      <c r="HD388" s="9" t="str">
        <f t="shared" ca="1" si="211"/>
        <v/>
      </c>
      <c r="HE388" s="9" t="str">
        <f t="shared" ca="1" si="212"/>
        <v/>
      </c>
      <c r="HF388" s="9" t="str">
        <f t="shared" ca="1" si="213"/>
        <v/>
      </c>
      <c r="HG388" s="9" t="str">
        <f t="shared" ca="1" si="214"/>
        <v/>
      </c>
      <c r="HH388" s="9" t="str">
        <f t="shared" ca="1" si="215"/>
        <v/>
      </c>
      <c r="HI388" s="9" t="str">
        <f t="shared" ca="1" si="216"/>
        <v/>
      </c>
      <c r="HJ388" s="9" t="str">
        <f t="shared" ca="1" si="217"/>
        <v/>
      </c>
      <c r="HK388" s="9" t="str">
        <f t="shared" ca="1" si="218"/>
        <v/>
      </c>
      <c r="HL388" s="9" t="str">
        <f t="shared" ca="1" si="219"/>
        <v/>
      </c>
      <c r="HM388" s="31" t="str">
        <f t="shared" ca="1" si="220"/>
        <v/>
      </c>
      <c r="HN388" s="9" t="str">
        <f t="shared" ca="1" si="221"/>
        <v/>
      </c>
      <c r="HO388" s="9" t="str">
        <f t="shared" ca="1" si="222"/>
        <v/>
      </c>
      <c r="HP388" s="9" t="str">
        <f t="shared" ca="1" si="223"/>
        <v/>
      </c>
      <c r="HQ388" s="9" t="str">
        <f t="shared" ca="1" si="224"/>
        <v/>
      </c>
      <c r="HR388" s="9" t="str">
        <f t="shared" ca="1" si="225"/>
        <v/>
      </c>
      <c r="HS388" s="9" t="str">
        <f t="shared" ca="1" si="226"/>
        <v/>
      </c>
      <c r="HT388" s="9" t="str">
        <f t="shared" ca="1" si="227"/>
        <v/>
      </c>
      <c r="HU388" s="9" t="str">
        <f t="shared" ca="1" si="228"/>
        <v/>
      </c>
      <c r="HV388" s="9" t="str">
        <f t="shared" ca="1" si="229"/>
        <v/>
      </c>
      <c r="HW388" s="9" t="str">
        <f t="shared" ca="1" si="230"/>
        <v/>
      </c>
      <c r="HX388" s="9" t="str">
        <f t="shared" ca="1" si="231"/>
        <v/>
      </c>
      <c r="HY388" s="9" t="str">
        <f t="shared" ca="1" si="232"/>
        <v/>
      </c>
      <c r="HZ388" s="9" t="str">
        <f t="shared" ca="1" si="233"/>
        <v/>
      </c>
      <c r="IA388" s="9" t="str">
        <f t="shared" ca="1" si="234"/>
        <v/>
      </c>
      <c r="IB388" s="9" t="str">
        <f t="shared" ca="1" si="235"/>
        <v/>
      </c>
      <c r="IC388" s="9" t="str">
        <f t="shared" ca="1" si="236"/>
        <v/>
      </c>
      <c r="ID388" s="9" t="str">
        <f t="shared" ca="1" si="237"/>
        <v/>
      </c>
      <c r="IE388" s="9" t="str">
        <f t="shared" ca="1" si="238"/>
        <v/>
      </c>
      <c r="IF388" s="9" t="str">
        <f t="shared" ca="1" si="239"/>
        <v/>
      </c>
      <c r="IG388" s="9" t="str">
        <f t="shared" ca="1" si="240"/>
        <v/>
      </c>
      <c r="IH388" s="9" t="str">
        <f t="shared" ca="1" si="241"/>
        <v/>
      </c>
      <c r="II388" s="9" t="str">
        <f t="shared" ca="1" si="242"/>
        <v/>
      </c>
      <c r="IJ388" s="9" t="str">
        <f t="shared" ca="1" si="243"/>
        <v/>
      </c>
      <c r="IK388" s="9" t="str">
        <f t="shared" ca="1" si="244"/>
        <v/>
      </c>
      <c r="IL388" s="9" t="str">
        <f t="shared" ca="1" si="245"/>
        <v/>
      </c>
      <c r="IM388" s="9" t="str">
        <f t="shared" ca="1" si="246"/>
        <v/>
      </c>
      <c r="IN388" s="9" t="str">
        <f t="shared" ca="1" si="247"/>
        <v/>
      </c>
      <c r="IO388" s="9" t="str">
        <f t="shared" ca="1" si="248"/>
        <v/>
      </c>
      <c r="IP388" s="9" t="str">
        <f t="shared" ca="1" si="249"/>
        <v/>
      </c>
      <c r="IQ388" s="9" t="str">
        <f t="shared" ca="1" si="250"/>
        <v/>
      </c>
      <c r="IR388" s="9" t="str">
        <f t="shared" ca="1" si="251"/>
        <v/>
      </c>
      <c r="IS388" s="9" t="str">
        <f t="shared" ca="1" si="252"/>
        <v/>
      </c>
      <c r="IT388" s="9" t="str">
        <f t="shared" ca="1" si="253"/>
        <v/>
      </c>
      <c r="IU388" s="9" t="str">
        <f t="shared" ca="1" si="254"/>
        <v/>
      </c>
      <c r="IV388" s="31" t="str">
        <f t="shared" ca="1" si="255"/>
        <v/>
      </c>
    </row>
    <row r="389" spans="2:256">
      <c r="B389" s="163">
        <v>13</v>
      </c>
      <c r="C389" s="163" t="str">
        <f ca="1">IF(P389&gt;0,MAX($C$375:C388)+1,"")</f>
        <v/>
      </c>
      <c r="D389" s="163" t="str">
        <f ca="1">IF(ISERROR(INDEX(WS,ROWS($B$377:$B389))),"",MID(INDEX(WS,ROWS($B$377:$B389)), FIND("]",INDEX(WS,ROWS($B$377:$B389)))+1,32))&amp;T(NOW())</f>
        <v/>
      </c>
      <c r="E389" s="163" t="str">
        <f t="shared" ca="1" si="5"/>
        <v/>
      </c>
      <c r="F389" s="163" t="str">
        <f t="shared" ca="1" si="6"/>
        <v/>
      </c>
      <c r="G389" s="163" t="str">
        <f t="shared" ca="1" si="7"/>
        <v/>
      </c>
      <c r="H389" s="163" t="str">
        <f t="shared" ca="1" si="8"/>
        <v/>
      </c>
      <c r="I389" s="163" t="str">
        <f t="shared" ca="1" si="9"/>
        <v/>
      </c>
      <c r="J389" s="163" t="str">
        <f t="shared" ca="1" si="10"/>
        <v/>
      </c>
      <c r="K389" s="163" t="str">
        <f t="shared" ca="1" si="11"/>
        <v/>
      </c>
      <c r="L389" s="163" t="str">
        <f t="shared" ca="1" si="12"/>
        <v/>
      </c>
      <c r="M389" s="163" t="str">
        <f t="shared" ca="1" si="13"/>
        <v/>
      </c>
      <c r="N389" s="344" t="str">
        <f t="shared" ca="1" si="14"/>
        <v/>
      </c>
      <c r="O389" s="344" t="str">
        <f t="shared" ca="1" si="15"/>
        <v/>
      </c>
      <c r="P389" s="163">
        <f t="shared" ca="1" si="4"/>
        <v>0</v>
      </c>
      <c r="Q389" s="14" t="str">
        <f t="shared" ca="1" si="16"/>
        <v/>
      </c>
      <c r="R389" s="14" t="str">
        <f t="shared" ca="1" si="17"/>
        <v/>
      </c>
      <c r="S389" s="14" t="str">
        <f t="shared" ca="1" si="18"/>
        <v/>
      </c>
      <c r="T389" s="14" t="str">
        <f t="shared" ca="1" si="19"/>
        <v/>
      </c>
      <c r="U389" s="14" t="str">
        <f t="shared" ca="1" si="20"/>
        <v/>
      </c>
      <c r="V389" s="14" t="str">
        <f t="shared" ca="1" si="21"/>
        <v/>
      </c>
      <c r="W389" s="14" t="str">
        <f t="shared" ca="1" si="22"/>
        <v/>
      </c>
      <c r="X389" s="14" t="str">
        <f t="shared" ca="1" si="23"/>
        <v/>
      </c>
      <c r="Y389" s="14" t="str">
        <f t="shared" ca="1" si="24"/>
        <v/>
      </c>
      <c r="Z389" s="14" t="str">
        <f t="shared" ca="1" si="25"/>
        <v/>
      </c>
      <c r="AA389" s="14" t="str">
        <f t="shared" ca="1" si="26"/>
        <v/>
      </c>
      <c r="AB389" s="14" t="str">
        <f t="shared" ca="1" si="27"/>
        <v/>
      </c>
      <c r="AC389" s="14" t="str">
        <f t="shared" ca="1" si="28"/>
        <v/>
      </c>
      <c r="AD389" s="14" t="str">
        <f t="shared" ca="1" si="29"/>
        <v/>
      </c>
      <c r="AE389" s="14" t="str">
        <f t="shared" ca="1" si="30"/>
        <v/>
      </c>
      <c r="AF389" s="14" t="str">
        <f t="shared" ca="1" si="31"/>
        <v/>
      </c>
      <c r="AG389" s="14" t="str">
        <f t="shared" ca="1" si="32"/>
        <v/>
      </c>
      <c r="AH389" s="14" t="str">
        <f t="shared" ca="1" si="33"/>
        <v/>
      </c>
      <c r="AI389" s="14" t="str">
        <f t="shared" ca="1" si="34"/>
        <v/>
      </c>
      <c r="AJ389" s="14" t="str">
        <f t="shared" ca="1" si="35"/>
        <v/>
      </c>
      <c r="AK389" s="14" t="str">
        <f t="shared" ca="1" si="36"/>
        <v/>
      </c>
      <c r="AL389" s="14" t="str">
        <f t="shared" ca="1" si="37"/>
        <v/>
      </c>
      <c r="AM389" s="14" t="str">
        <f t="shared" ca="1" si="38"/>
        <v/>
      </c>
      <c r="AN389" s="14" t="str">
        <f t="shared" ca="1" si="39"/>
        <v/>
      </c>
      <c r="AO389" s="14" t="str">
        <f t="shared" ca="1" si="40"/>
        <v/>
      </c>
      <c r="AP389" s="14" t="str">
        <f t="shared" ca="1" si="41"/>
        <v/>
      </c>
      <c r="AQ389" s="14" t="str">
        <f t="shared" ca="1" si="42"/>
        <v/>
      </c>
      <c r="AR389" s="14" t="str">
        <f t="shared" ca="1" si="43"/>
        <v/>
      </c>
      <c r="AS389" s="14" t="str">
        <f t="shared" ca="1" si="44"/>
        <v/>
      </c>
      <c r="AT389" s="14" t="str">
        <f t="shared" ca="1" si="45"/>
        <v/>
      </c>
      <c r="AU389" s="14" t="str">
        <f t="shared" ca="1" si="46"/>
        <v/>
      </c>
      <c r="AV389" s="14" t="str">
        <f t="shared" ca="1" si="47"/>
        <v/>
      </c>
      <c r="AW389" s="14" t="str">
        <f t="shared" ca="1" si="48"/>
        <v/>
      </c>
      <c r="AX389" s="14" t="str">
        <f t="shared" ca="1" si="49"/>
        <v/>
      </c>
      <c r="AY389" s="14" t="str">
        <f t="shared" ca="1" si="50"/>
        <v/>
      </c>
      <c r="AZ389" s="14" t="str">
        <f t="shared" ca="1" si="51"/>
        <v/>
      </c>
      <c r="BA389" s="14" t="str">
        <f t="shared" ca="1" si="52"/>
        <v/>
      </c>
      <c r="BB389" s="14" t="str">
        <f t="shared" ca="1" si="53"/>
        <v/>
      </c>
      <c r="BC389" s="14" t="str">
        <f t="shared" ca="1" si="54"/>
        <v/>
      </c>
      <c r="BD389" s="14" t="str">
        <f t="shared" ca="1" si="55"/>
        <v/>
      </c>
      <c r="BE389" s="14" t="str">
        <f t="shared" ca="1" si="56"/>
        <v/>
      </c>
      <c r="BF389" s="14" t="str">
        <f t="shared" ca="1" si="57"/>
        <v/>
      </c>
      <c r="BG389" s="14" t="str">
        <f t="shared" ca="1" si="58"/>
        <v/>
      </c>
      <c r="BH389" s="14" t="str">
        <f t="shared" ca="1" si="59"/>
        <v/>
      </c>
      <c r="BI389" s="14" t="str">
        <f t="shared" ca="1" si="60"/>
        <v/>
      </c>
      <c r="BJ389" s="14" t="str">
        <f t="shared" ca="1" si="61"/>
        <v/>
      </c>
      <c r="BK389" s="14" t="str">
        <f t="shared" ca="1" si="62"/>
        <v/>
      </c>
      <c r="BL389" s="14" t="str">
        <f t="shared" ca="1" si="63"/>
        <v/>
      </c>
      <c r="BM389" s="14" t="str">
        <f t="shared" ca="1" si="64"/>
        <v/>
      </c>
      <c r="BN389" s="14" t="str">
        <f t="shared" ca="1" si="65"/>
        <v/>
      </c>
      <c r="BO389" s="14" t="str">
        <f t="shared" ca="1" si="66"/>
        <v/>
      </c>
      <c r="BP389" s="14" t="str">
        <f t="shared" ca="1" si="67"/>
        <v/>
      </c>
      <c r="BQ389" s="14" t="str">
        <f t="shared" ca="1" si="68"/>
        <v/>
      </c>
      <c r="BR389" s="14" t="str">
        <f t="shared" ca="1" si="69"/>
        <v/>
      </c>
      <c r="BS389" s="14" t="str">
        <f t="shared" ca="1" si="70"/>
        <v/>
      </c>
      <c r="BT389" s="14" t="str">
        <f t="shared" ca="1" si="71"/>
        <v/>
      </c>
      <c r="BU389" s="14" t="str">
        <f t="shared" ca="1" si="72"/>
        <v/>
      </c>
      <c r="BV389" s="14" t="str">
        <f t="shared" ca="1" si="73"/>
        <v/>
      </c>
      <c r="BW389" s="14" t="str">
        <f t="shared" ca="1" si="74"/>
        <v/>
      </c>
      <c r="BX389" s="14" t="str">
        <f t="shared" ca="1" si="75"/>
        <v/>
      </c>
      <c r="BY389" s="14" t="str">
        <f t="shared" ca="1" si="76"/>
        <v/>
      </c>
      <c r="BZ389" s="14" t="str">
        <f t="shared" ca="1" si="77"/>
        <v/>
      </c>
      <c r="CA389" s="14" t="str">
        <f t="shared" ca="1" si="78"/>
        <v/>
      </c>
      <c r="CB389" s="14" t="str">
        <f t="shared" ca="1" si="79"/>
        <v/>
      </c>
      <c r="CC389" s="14" t="str">
        <f t="shared" ca="1" si="80"/>
        <v/>
      </c>
      <c r="CD389" s="14" t="str">
        <f t="shared" ca="1" si="81"/>
        <v/>
      </c>
      <c r="CE389" s="14" t="str">
        <f t="shared" ca="1" si="82"/>
        <v/>
      </c>
      <c r="CF389" s="14" t="str">
        <f t="shared" ca="1" si="83"/>
        <v/>
      </c>
      <c r="CG389" s="14" t="str">
        <f t="shared" ca="1" si="84"/>
        <v/>
      </c>
      <c r="CH389" s="14" t="str">
        <f t="shared" ca="1" si="85"/>
        <v/>
      </c>
      <c r="CI389" s="14" t="str">
        <f t="shared" ca="1" si="86"/>
        <v/>
      </c>
      <c r="CJ389" s="14" t="str">
        <f t="shared" ca="1" si="87"/>
        <v/>
      </c>
      <c r="CK389" s="14" t="str">
        <f t="shared" ca="1" si="88"/>
        <v/>
      </c>
      <c r="CL389" s="14" t="str">
        <f t="shared" ca="1" si="89"/>
        <v/>
      </c>
      <c r="CM389" s="14" t="str">
        <f t="shared" ca="1" si="90"/>
        <v/>
      </c>
      <c r="CN389" s="14" t="str">
        <f t="shared" ca="1" si="91"/>
        <v/>
      </c>
      <c r="CO389" s="14" t="str">
        <f t="shared" ca="1" si="92"/>
        <v/>
      </c>
      <c r="CP389" s="14" t="str">
        <f t="shared" ca="1" si="93"/>
        <v/>
      </c>
      <c r="CQ389" s="14" t="str">
        <f t="shared" ca="1" si="94"/>
        <v/>
      </c>
      <c r="CR389" s="14" t="str">
        <f t="shared" ca="1" si="95"/>
        <v/>
      </c>
      <c r="CS389" s="9" t="str">
        <f t="shared" ca="1" si="96"/>
        <v/>
      </c>
      <c r="CT389" s="9" t="str">
        <f t="shared" ca="1" si="97"/>
        <v/>
      </c>
      <c r="CU389" s="9" t="str">
        <f t="shared" ca="1" si="98"/>
        <v/>
      </c>
      <c r="CV389" s="9" t="str">
        <f t="shared" ca="1" si="99"/>
        <v/>
      </c>
      <c r="CW389" s="9" t="str">
        <f t="shared" ca="1" si="100"/>
        <v/>
      </c>
      <c r="CX389" s="9" t="str">
        <f t="shared" ca="1" si="101"/>
        <v/>
      </c>
      <c r="CY389" s="9" t="str">
        <f t="shared" ca="1" si="102"/>
        <v/>
      </c>
      <c r="CZ389" s="9" t="str">
        <f t="shared" ca="1" si="103"/>
        <v/>
      </c>
      <c r="DA389" s="9" t="str">
        <f t="shared" ca="1" si="104"/>
        <v/>
      </c>
      <c r="DB389" s="9" t="str">
        <f t="shared" ca="1" si="105"/>
        <v/>
      </c>
      <c r="DC389" s="9" t="str">
        <f t="shared" ca="1" si="106"/>
        <v/>
      </c>
      <c r="DD389" s="9" t="str">
        <f t="shared" ca="1" si="107"/>
        <v/>
      </c>
      <c r="DE389" s="9" t="str">
        <f t="shared" ca="1" si="108"/>
        <v/>
      </c>
      <c r="DF389" s="9" t="str">
        <f t="shared" ca="1" si="109"/>
        <v/>
      </c>
      <c r="DG389" s="9" t="str">
        <f t="shared" ca="1" si="110"/>
        <v/>
      </c>
      <c r="DH389" s="9" t="str">
        <f t="shared" ca="1" si="111"/>
        <v/>
      </c>
      <c r="DI389" s="9" t="str">
        <f t="shared" ca="1" si="112"/>
        <v/>
      </c>
      <c r="DJ389" s="9" t="str">
        <f t="shared" ca="1" si="113"/>
        <v/>
      </c>
      <c r="DK389" s="9" t="str">
        <f t="shared" ca="1" si="114"/>
        <v/>
      </c>
      <c r="DL389" s="9" t="str">
        <f t="shared" ca="1" si="115"/>
        <v/>
      </c>
      <c r="DM389" s="9" t="str">
        <f t="shared" ca="1" si="116"/>
        <v/>
      </c>
      <c r="DN389" s="9" t="str">
        <f t="shared" ca="1" si="117"/>
        <v/>
      </c>
      <c r="DO389" s="9" t="str">
        <f t="shared" ca="1" si="118"/>
        <v/>
      </c>
      <c r="DP389" s="9" t="str">
        <f t="shared" ca="1" si="119"/>
        <v/>
      </c>
      <c r="DQ389" s="9" t="str">
        <f t="shared" ca="1" si="120"/>
        <v/>
      </c>
      <c r="DR389" s="9" t="str">
        <f t="shared" ca="1" si="121"/>
        <v/>
      </c>
      <c r="DS389" s="9" t="str">
        <f t="shared" ca="1" si="122"/>
        <v/>
      </c>
      <c r="DT389" s="9" t="str">
        <f t="shared" ca="1" si="123"/>
        <v/>
      </c>
      <c r="DU389" s="9" t="str">
        <f t="shared" ca="1" si="124"/>
        <v/>
      </c>
      <c r="DV389" s="9" t="str">
        <f t="shared" ca="1" si="125"/>
        <v/>
      </c>
      <c r="DW389" s="9" t="str">
        <f t="shared" ca="1" si="126"/>
        <v/>
      </c>
      <c r="DX389" s="9" t="str">
        <f t="shared" ca="1" si="127"/>
        <v/>
      </c>
      <c r="DY389" s="9" t="str">
        <f t="shared" ca="1" si="128"/>
        <v/>
      </c>
      <c r="DZ389" s="9" t="str">
        <f t="shared" ca="1" si="129"/>
        <v/>
      </c>
      <c r="EA389" s="9" t="str">
        <f t="shared" ca="1" si="130"/>
        <v/>
      </c>
      <c r="EB389" s="9" t="str">
        <f t="shared" ca="1" si="131"/>
        <v/>
      </c>
      <c r="EC389" s="9" t="str">
        <f t="shared" ca="1" si="132"/>
        <v/>
      </c>
      <c r="ED389" s="9" t="str">
        <f t="shared" ca="1" si="133"/>
        <v/>
      </c>
      <c r="EE389" s="9" t="str">
        <f t="shared" ca="1" si="134"/>
        <v/>
      </c>
      <c r="EF389" s="9" t="str">
        <f t="shared" ca="1" si="135"/>
        <v/>
      </c>
      <c r="EG389" s="9" t="str">
        <f t="shared" ca="1" si="136"/>
        <v/>
      </c>
      <c r="EH389" s="9" t="str">
        <f t="shared" ca="1" si="137"/>
        <v/>
      </c>
      <c r="EI389" s="9" t="str">
        <f t="shared" ca="1" si="138"/>
        <v/>
      </c>
      <c r="EJ389" s="9" t="str">
        <f t="shared" ca="1" si="139"/>
        <v/>
      </c>
      <c r="EK389" s="9" t="str">
        <f t="shared" ca="1" si="140"/>
        <v/>
      </c>
      <c r="EL389" s="9" t="str">
        <f t="shared" ca="1" si="141"/>
        <v/>
      </c>
      <c r="EM389" s="9" t="str">
        <f t="shared" ca="1" si="142"/>
        <v/>
      </c>
      <c r="EN389" s="9" t="str">
        <f t="shared" ca="1" si="143"/>
        <v/>
      </c>
      <c r="EO389" s="9" t="str">
        <f t="shared" ca="1" si="144"/>
        <v/>
      </c>
      <c r="EP389" s="9" t="str">
        <f t="shared" ca="1" si="145"/>
        <v/>
      </c>
      <c r="EQ389" s="9" t="str">
        <f t="shared" ca="1" si="146"/>
        <v/>
      </c>
      <c r="ER389" s="9" t="str">
        <f t="shared" ca="1" si="147"/>
        <v/>
      </c>
      <c r="ES389" s="9" t="str">
        <f t="shared" ca="1" si="148"/>
        <v/>
      </c>
      <c r="ET389" s="9" t="str">
        <f t="shared" ca="1" si="149"/>
        <v/>
      </c>
      <c r="EU389" s="9" t="str">
        <f t="shared" ca="1" si="150"/>
        <v/>
      </c>
      <c r="EV389" s="9" t="str">
        <f t="shared" ca="1" si="151"/>
        <v/>
      </c>
      <c r="EW389" s="9" t="str">
        <f t="shared" ca="1" si="152"/>
        <v/>
      </c>
      <c r="EX389" s="9" t="str">
        <f t="shared" ca="1" si="153"/>
        <v/>
      </c>
      <c r="EY389" s="9" t="str">
        <f t="shared" ca="1" si="154"/>
        <v/>
      </c>
      <c r="EZ389" s="9" t="str">
        <f t="shared" ca="1" si="155"/>
        <v/>
      </c>
      <c r="FA389" s="9" t="str">
        <f t="shared" ca="1" si="156"/>
        <v/>
      </c>
      <c r="FB389" s="9" t="str">
        <f t="shared" ca="1" si="157"/>
        <v/>
      </c>
      <c r="FC389" s="9" t="str">
        <f t="shared" ca="1" si="158"/>
        <v/>
      </c>
      <c r="FD389" s="9" t="str">
        <f t="shared" ca="1" si="159"/>
        <v/>
      </c>
      <c r="FE389" s="9" t="str">
        <f t="shared" ca="1" si="160"/>
        <v/>
      </c>
      <c r="FF389" s="9" t="str">
        <f t="shared" ca="1" si="161"/>
        <v/>
      </c>
      <c r="FG389" s="9" t="str">
        <f t="shared" ca="1" si="162"/>
        <v/>
      </c>
      <c r="FH389" s="9" t="str">
        <f t="shared" ca="1" si="163"/>
        <v/>
      </c>
      <c r="FI389" s="9" t="str">
        <f t="shared" ca="1" si="164"/>
        <v/>
      </c>
      <c r="FJ389" s="9" t="str">
        <f t="shared" ca="1" si="165"/>
        <v/>
      </c>
      <c r="FK389" s="9" t="str">
        <f t="shared" ca="1" si="166"/>
        <v/>
      </c>
      <c r="FL389" s="9" t="str">
        <f t="shared" ca="1" si="167"/>
        <v/>
      </c>
      <c r="FM389" s="9" t="str">
        <f t="shared" ca="1" si="168"/>
        <v/>
      </c>
      <c r="FN389" s="9" t="str">
        <f t="shared" ca="1" si="169"/>
        <v/>
      </c>
      <c r="FO389" s="9" t="str">
        <f t="shared" ca="1" si="170"/>
        <v/>
      </c>
      <c r="FP389" s="9" t="str">
        <f t="shared" ca="1" si="171"/>
        <v/>
      </c>
      <c r="FQ389" s="9" t="str">
        <f t="shared" ca="1" si="172"/>
        <v/>
      </c>
      <c r="FR389" s="9" t="str">
        <f t="shared" ca="1" si="173"/>
        <v/>
      </c>
      <c r="FS389" s="9" t="str">
        <f t="shared" ca="1" si="174"/>
        <v/>
      </c>
      <c r="FT389" s="9" t="str">
        <f t="shared" ca="1" si="175"/>
        <v/>
      </c>
      <c r="FU389" s="9" t="str">
        <f t="shared" ca="1" si="176"/>
        <v/>
      </c>
      <c r="FV389" s="9" t="str">
        <f t="shared" ca="1" si="177"/>
        <v/>
      </c>
      <c r="FW389" s="9" t="str">
        <f t="shared" ca="1" si="178"/>
        <v/>
      </c>
      <c r="FX389" s="9" t="str">
        <f t="shared" ca="1" si="179"/>
        <v/>
      </c>
      <c r="FY389" s="9" t="str">
        <f t="shared" ca="1" si="180"/>
        <v/>
      </c>
      <c r="FZ389" s="9" t="str">
        <f t="shared" ca="1" si="181"/>
        <v/>
      </c>
      <c r="GA389" s="9" t="str">
        <f t="shared" ca="1" si="182"/>
        <v/>
      </c>
      <c r="GB389" s="9" t="str">
        <f t="shared" ca="1" si="183"/>
        <v/>
      </c>
      <c r="GC389" s="9" t="str">
        <f t="shared" ca="1" si="184"/>
        <v/>
      </c>
      <c r="GD389" s="9" t="str">
        <f t="shared" ca="1" si="185"/>
        <v/>
      </c>
      <c r="GE389" s="9" t="str">
        <f t="shared" ca="1" si="186"/>
        <v/>
      </c>
      <c r="GF389" s="9" t="str">
        <f t="shared" ca="1" si="187"/>
        <v/>
      </c>
      <c r="GG389" s="9" t="str">
        <f t="shared" ca="1" si="188"/>
        <v/>
      </c>
      <c r="GH389" s="9" t="str">
        <f t="shared" ca="1" si="189"/>
        <v/>
      </c>
      <c r="GI389" s="9" t="str">
        <f t="shared" ca="1" si="190"/>
        <v/>
      </c>
      <c r="GJ389" s="9" t="str">
        <f t="shared" ca="1" si="191"/>
        <v/>
      </c>
      <c r="GK389" s="9" t="str">
        <f t="shared" ca="1" si="192"/>
        <v/>
      </c>
      <c r="GL389" s="9" t="str">
        <f t="shared" ca="1" si="193"/>
        <v/>
      </c>
      <c r="GM389" s="9" t="str">
        <f t="shared" ca="1" si="194"/>
        <v/>
      </c>
      <c r="GN389" s="9" t="str">
        <f t="shared" ca="1" si="195"/>
        <v/>
      </c>
      <c r="GO389" s="9" t="str">
        <f t="shared" ca="1" si="196"/>
        <v/>
      </c>
      <c r="GP389" s="9" t="str">
        <f t="shared" ca="1" si="197"/>
        <v/>
      </c>
      <c r="GQ389" s="9" t="str">
        <f t="shared" ca="1" si="198"/>
        <v/>
      </c>
      <c r="GR389" s="9" t="str">
        <f t="shared" ca="1" si="199"/>
        <v/>
      </c>
      <c r="GS389" s="9" t="str">
        <f t="shared" ca="1" si="200"/>
        <v/>
      </c>
      <c r="GT389" s="9" t="str">
        <f t="shared" ca="1" si="201"/>
        <v/>
      </c>
      <c r="GU389" s="9" t="str">
        <f t="shared" ca="1" si="202"/>
        <v/>
      </c>
      <c r="GV389" s="9" t="str">
        <f t="shared" ca="1" si="203"/>
        <v/>
      </c>
      <c r="GW389" s="9" t="str">
        <f t="shared" ca="1" si="204"/>
        <v/>
      </c>
      <c r="GX389" s="9" t="str">
        <f t="shared" ca="1" si="205"/>
        <v/>
      </c>
      <c r="GY389" s="9" t="str">
        <f t="shared" ca="1" si="206"/>
        <v/>
      </c>
      <c r="GZ389" s="9" t="str">
        <f t="shared" ca="1" si="207"/>
        <v/>
      </c>
      <c r="HA389" s="9" t="str">
        <f t="shared" ca="1" si="208"/>
        <v/>
      </c>
      <c r="HB389" s="9" t="str">
        <f t="shared" ca="1" si="209"/>
        <v/>
      </c>
      <c r="HC389" s="9" t="str">
        <f t="shared" ca="1" si="210"/>
        <v/>
      </c>
      <c r="HD389" s="9" t="str">
        <f t="shared" ca="1" si="211"/>
        <v/>
      </c>
      <c r="HE389" s="9" t="str">
        <f t="shared" ca="1" si="212"/>
        <v/>
      </c>
      <c r="HF389" s="9" t="str">
        <f t="shared" ca="1" si="213"/>
        <v/>
      </c>
      <c r="HG389" s="9" t="str">
        <f t="shared" ca="1" si="214"/>
        <v/>
      </c>
      <c r="HH389" s="9" t="str">
        <f t="shared" ca="1" si="215"/>
        <v/>
      </c>
      <c r="HI389" s="9" t="str">
        <f t="shared" ca="1" si="216"/>
        <v/>
      </c>
      <c r="HJ389" s="9" t="str">
        <f t="shared" ca="1" si="217"/>
        <v/>
      </c>
      <c r="HK389" s="9" t="str">
        <f t="shared" ca="1" si="218"/>
        <v/>
      </c>
      <c r="HL389" s="9" t="str">
        <f t="shared" ca="1" si="219"/>
        <v/>
      </c>
      <c r="HM389" s="31" t="str">
        <f t="shared" ca="1" si="220"/>
        <v/>
      </c>
      <c r="HN389" s="9" t="str">
        <f t="shared" ca="1" si="221"/>
        <v/>
      </c>
      <c r="HO389" s="9" t="str">
        <f t="shared" ca="1" si="222"/>
        <v/>
      </c>
      <c r="HP389" s="9" t="str">
        <f t="shared" ca="1" si="223"/>
        <v/>
      </c>
      <c r="HQ389" s="9" t="str">
        <f t="shared" ca="1" si="224"/>
        <v/>
      </c>
      <c r="HR389" s="9" t="str">
        <f t="shared" ca="1" si="225"/>
        <v/>
      </c>
      <c r="HS389" s="9" t="str">
        <f t="shared" ca="1" si="226"/>
        <v/>
      </c>
      <c r="HT389" s="9" t="str">
        <f t="shared" ca="1" si="227"/>
        <v/>
      </c>
      <c r="HU389" s="9" t="str">
        <f t="shared" ca="1" si="228"/>
        <v/>
      </c>
      <c r="HV389" s="9" t="str">
        <f t="shared" ca="1" si="229"/>
        <v/>
      </c>
      <c r="HW389" s="9" t="str">
        <f t="shared" ca="1" si="230"/>
        <v/>
      </c>
      <c r="HX389" s="9" t="str">
        <f t="shared" ca="1" si="231"/>
        <v/>
      </c>
      <c r="HY389" s="9" t="str">
        <f t="shared" ca="1" si="232"/>
        <v/>
      </c>
      <c r="HZ389" s="9" t="str">
        <f t="shared" ca="1" si="233"/>
        <v/>
      </c>
      <c r="IA389" s="9" t="str">
        <f t="shared" ca="1" si="234"/>
        <v/>
      </c>
      <c r="IB389" s="9" t="str">
        <f t="shared" ca="1" si="235"/>
        <v/>
      </c>
      <c r="IC389" s="9" t="str">
        <f t="shared" ca="1" si="236"/>
        <v/>
      </c>
      <c r="ID389" s="9" t="str">
        <f t="shared" ca="1" si="237"/>
        <v/>
      </c>
      <c r="IE389" s="9" t="str">
        <f t="shared" ca="1" si="238"/>
        <v/>
      </c>
      <c r="IF389" s="9" t="str">
        <f t="shared" ca="1" si="239"/>
        <v/>
      </c>
      <c r="IG389" s="9" t="str">
        <f t="shared" ca="1" si="240"/>
        <v/>
      </c>
      <c r="IH389" s="9" t="str">
        <f t="shared" ca="1" si="241"/>
        <v/>
      </c>
      <c r="II389" s="9" t="str">
        <f t="shared" ca="1" si="242"/>
        <v/>
      </c>
      <c r="IJ389" s="9" t="str">
        <f t="shared" ca="1" si="243"/>
        <v/>
      </c>
      <c r="IK389" s="9" t="str">
        <f t="shared" ca="1" si="244"/>
        <v/>
      </c>
      <c r="IL389" s="9" t="str">
        <f t="shared" ca="1" si="245"/>
        <v/>
      </c>
      <c r="IM389" s="9" t="str">
        <f t="shared" ca="1" si="246"/>
        <v/>
      </c>
      <c r="IN389" s="9" t="str">
        <f t="shared" ca="1" si="247"/>
        <v/>
      </c>
      <c r="IO389" s="9" t="str">
        <f t="shared" ca="1" si="248"/>
        <v/>
      </c>
      <c r="IP389" s="9" t="str">
        <f t="shared" ca="1" si="249"/>
        <v/>
      </c>
      <c r="IQ389" s="9" t="str">
        <f t="shared" ca="1" si="250"/>
        <v/>
      </c>
      <c r="IR389" s="9" t="str">
        <f t="shared" ca="1" si="251"/>
        <v/>
      </c>
      <c r="IS389" s="9" t="str">
        <f t="shared" ca="1" si="252"/>
        <v/>
      </c>
      <c r="IT389" s="9" t="str">
        <f t="shared" ca="1" si="253"/>
        <v/>
      </c>
      <c r="IU389" s="9" t="str">
        <f t="shared" ca="1" si="254"/>
        <v/>
      </c>
      <c r="IV389" s="31" t="str">
        <f t="shared" ca="1" si="255"/>
        <v/>
      </c>
    </row>
    <row r="390" spans="2:256">
      <c r="B390" s="163">
        <v>14</v>
      </c>
      <c r="C390" s="163" t="str">
        <f ca="1">IF(P390&gt;0,MAX($C$375:C389)+1,"")</f>
        <v/>
      </c>
      <c r="D390" s="163" t="str">
        <f ca="1">IF(ISERROR(INDEX(WS,ROWS($B$377:$B390))),"",MID(INDEX(WS,ROWS($B$377:$B390)), FIND("]",INDEX(WS,ROWS($B$377:$B390)))+1,32))&amp;T(NOW())</f>
        <v/>
      </c>
      <c r="E390" s="163" t="str">
        <f t="shared" ca="1" si="5"/>
        <v/>
      </c>
      <c r="F390" s="163" t="str">
        <f t="shared" ca="1" si="6"/>
        <v/>
      </c>
      <c r="G390" s="163" t="str">
        <f t="shared" ca="1" si="7"/>
        <v/>
      </c>
      <c r="H390" s="163" t="str">
        <f t="shared" ca="1" si="8"/>
        <v/>
      </c>
      <c r="I390" s="163" t="str">
        <f t="shared" ca="1" si="9"/>
        <v/>
      </c>
      <c r="J390" s="163" t="str">
        <f t="shared" ca="1" si="10"/>
        <v/>
      </c>
      <c r="K390" s="163" t="str">
        <f t="shared" ca="1" si="11"/>
        <v/>
      </c>
      <c r="L390" s="163" t="str">
        <f t="shared" ca="1" si="12"/>
        <v/>
      </c>
      <c r="M390" s="163" t="str">
        <f t="shared" ca="1" si="13"/>
        <v/>
      </c>
      <c r="N390" s="344" t="str">
        <f t="shared" ca="1" si="14"/>
        <v/>
      </c>
      <c r="O390" s="344" t="str">
        <f t="shared" ca="1" si="15"/>
        <v/>
      </c>
      <c r="P390" s="163">
        <f t="shared" ca="1" si="4"/>
        <v>0</v>
      </c>
      <c r="Q390" s="14" t="str">
        <f t="shared" ca="1" si="16"/>
        <v/>
      </c>
      <c r="R390" s="14" t="str">
        <f t="shared" ca="1" si="17"/>
        <v/>
      </c>
      <c r="S390" s="14" t="str">
        <f t="shared" ca="1" si="18"/>
        <v/>
      </c>
      <c r="T390" s="14" t="str">
        <f t="shared" ca="1" si="19"/>
        <v/>
      </c>
      <c r="U390" s="14" t="str">
        <f t="shared" ca="1" si="20"/>
        <v/>
      </c>
      <c r="V390" s="14" t="str">
        <f t="shared" ca="1" si="21"/>
        <v/>
      </c>
      <c r="W390" s="14" t="str">
        <f t="shared" ca="1" si="22"/>
        <v/>
      </c>
      <c r="X390" s="14" t="str">
        <f t="shared" ca="1" si="23"/>
        <v/>
      </c>
      <c r="Y390" s="14" t="str">
        <f t="shared" ca="1" si="24"/>
        <v/>
      </c>
      <c r="Z390" s="14" t="str">
        <f t="shared" ca="1" si="25"/>
        <v/>
      </c>
      <c r="AA390" s="14" t="str">
        <f t="shared" ca="1" si="26"/>
        <v/>
      </c>
      <c r="AB390" s="14" t="str">
        <f t="shared" ca="1" si="27"/>
        <v/>
      </c>
      <c r="AC390" s="14" t="str">
        <f t="shared" ca="1" si="28"/>
        <v/>
      </c>
      <c r="AD390" s="14" t="str">
        <f t="shared" ca="1" si="29"/>
        <v/>
      </c>
      <c r="AE390" s="14" t="str">
        <f t="shared" ca="1" si="30"/>
        <v/>
      </c>
      <c r="AF390" s="14" t="str">
        <f t="shared" ca="1" si="31"/>
        <v/>
      </c>
      <c r="AG390" s="14" t="str">
        <f t="shared" ca="1" si="32"/>
        <v/>
      </c>
      <c r="AH390" s="14" t="str">
        <f t="shared" ca="1" si="33"/>
        <v/>
      </c>
      <c r="AI390" s="14" t="str">
        <f t="shared" ca="1" si="34"/>
        <v/>
      </c>
      <c r="AJ390" s="14" t="str">
        <f t="shared" ca="1" si="35"/>
        <v/>
      </c>
      <c r="AK390" s="14" t="str">
        <f t="shared" ca="1" si="36"/>
        <v/>
      </c>
      <c r="AL390" s="14" t="str">
        <f t="shared" ca="1" si="37"/>
        <v/>
      </c>
      <c r="AM390" s="14" t="str">
        <f t="shared" ca="1" si="38"/>
        <v/>
      </c>
      <c r="AN390" s="14" t="str">
        <f t="shared" ca="1" si="39"/>
        <v/>
      </c>
      <c r="AO390" s="14" t="str">
        <f t="shared" ca="1" si="40"/>
        <v/>
      </c>
      <c r="AP390" s="14" t="str">
        <f t="shared" ca="1" si="41"/>
        <v/>
      </c>
      <c r="AQ390" s="14" t="str">
        <f t="shared" ca="1" si="42"/>
        <v/>
      </c>
      <c r="AR390" s="14" t="str">
        <f t="shared" ca="1" si="43"/>
        <v/>
      </c>
      <c r="AS390" s="14" t="str">
        <f t="shared" ca="1" si="44"/>
        <v/>
      </c>
      <c r="AT390" s="14" t="str">
        <f t="shared" ca="1" si="45"/>
        <v/>
      </c>
      <c r="AU390" s="14" t="str">
        <f t="shared" ca="1" si="46"/>
        <v/>
      </c>
      <c r="AV390" s="14" t="str">
        <f t="shared" ca="1" si="47"/>
        <v/>
      </c>
      <c r="AW390" s="14" t="str">
        <f t="shared" ca="1" si="48"/>
        <v/>
      </c>
      <c r="AX390" s="14" t="str">
        <f t="shared" ca="1" si="49"/>
        <v/>
      </c>
      <c r="AY390" s="14" t="str">
        <f t="shared" ca="1" si="50"/>
        <v/>
      </c>
      <c r="AZ390" s="14" t="str">
        <f t="shared" ca="1" si="51"/>
        <v/>
      </c>
      <c r="BA390" s="14" t="str">
        <f t="shared" ca="1" si="52"/>
        <v/>
      </c>
      <c r="BB390" s="14" t="str">
        <f t="shared" ca="1" si="53"/>
        <v/>
      </c>
      <c r="BC390" s="14" t="str">
        <f t="shared" ca="1" si="54"/>
        <v/>
      </c>
      <c r="BD390" s="14" t="str">
        <f t="shared" ca="1" si="55"/>
        <v/>
      </c>
      <c r="BE390" s="14" t="str">
        <f t="shared" ca="1" si="56"/>
        <v/>
      </c>
      <c r="BF390" s="14" t="str">
        <f t="shared" ca="1" si="57"/>
        <v/>
      </c>
      <c r="BG390" s="14" t="str">
        <f t="shared" ca="1" si="58"/>
        <v/>
      </c>
      <c r="BH390" s="14" t="str">
        <f t="shared" ca="1" si="59"/>
        <v/>
      </c>
      <c r="BI390" s="14" t="str">
        <f t="shared" ca="1" si="60"/>
        <v/>
      </c>
      <c r="BJ390" s="14" t="str">
        <f t="shared" ca="1" si="61"/>
        <v/>
      </c>
      <c r="BK390" s="14" t="str">
        <f t="shared" ca="1" si="62"/>
        <v/>
      </c>
      <c r="BL390" s="14" t="str">
        <f t="shared" ca="1" si="63"/>
        <v/>
      </c>
      <c r="BM390" s="14" t="str">
        <f t="shared" ca="1" si="64"/>
        <v/>
      </c>
      <c r="BN390" s="14" t="str">
        <f t="shared" ca="1" si="65"/>
        <v/>
      </c>
      <c r="BO390" s="14" t="str">
        <f t="shared" ca="1" si="66"/>
        <v/>
      </c>
      <c r="BP390" s="14" t="str">
        <f t="shared" ca="1" si="67"/>
        <v/>
      </c>
      <c r="BQ390" s="14" t="str">
        <f t="shared" ca="1" si="68"/>
        <v/>
      </c>
      <c r="BR390" s="14" t="str">
        <f t="shared" ca="1" si="69"/>
        <v/>
      </c>
      <c r="BS390" s="14" t="str">
        <f t="shared" ca="1" si="70"/>
        <v/>
      </c>
      <c r="BT390" s="14" t="str">
        <f t="shared" ca="1" si="71"/>
        <v/>
      </c>
      <c r="BU390" s="14" t="str">
        <f t="shared" ca="1" si="72"/>
        <v/>
      </c>
      <c r="BV390" s="14" t="str">
        <f t="shared" ca="1" si="73"/>
        <v/>
      </c>
      <c r="BW390" s="14" t="str">
        <f t="shared" ca="1" si="74"/>
        <v/>
      </c>
      <c r="BX390" s="14" t="str">
        <f t="shared" ca="1" si="75"/>
        <v/>
      </c>
      <c r="BY390" s="14" t="str">
        <f t="shared" ca="1" si="76"/>
        <v/>
      </c>
      <c r="BZ390" s="14" t="str">
        <f t="shared" ca="1" si="77"/>
        <v/>
      </c>
      <c r="CA390" s="14" t="str">
        <f t="shared" ca="1" si="78"/>
        <v/>
      </c>
      <c r="CB390" s="14" t="str">
        <f t="shared" ca="1" si="79"/>
        <v/>
      </c>
      <c r="CC390" s="14" t="str">
        <f t="shared" ca="1" si="80"/>
        <v/>
      </c>
      <c r="CD390" s="14" t="str">
        <f t="shared" ca="1" si="81"/>
        <v/>
      </c>
      <c r="CE390" s="14" t="str">
        <f t="shared" ca="1" si="82"/>
        <v/>
      </c>
      <c r="CF390" s="14" t="str">
        <f t="shared" ca="1" si="83"/>
        <v/>
      </c>
      <c r="CG390" s="14" t="str">
        <f t="shared" ca="1" si="84"/>
        <v/>
      </c>
      <c r="CH390" s="14" t="str">
        <f t="shared" ca="1" si="85"/>
        <v/>
      </c>
      <c r="CI390" s="14" t="str">
        <f t="shared" ca="1" si="86"/>
        <v/>
      </c>
      <c r="CJ390" s="14" t="str">
        <f t="shared" ca="1" si="87"/>
        <v/>
      </c>
      <c r="CK390" s="14" t="str">
        <f t="shared" ca="1" si="88"/>
        <v/>
      </c>
      <c r="CL390" s="14" t="str">
        <f t="shared" ca="1" si="89"/>
        <v/>
      </c>
      <c r="CM390" s="14" t="str">
        <f t="shared" ca="1" si="90"/>
        <v/>
      </c>
      <c r="CN390" s="14" t="str">
        <f t="shared" ca="1" si="91"/>
        <v/>
      </c>
      <c r="CO390" s="14" t="str">
        <f t="shared" ca="1" si="92"/>
        <v/>
      </c>
      <c r="CP390" s="14" t="str">
        <f t="shared" ca="1" si="93"/>
        <v/>
      </c>
      <c r="CQ390" s="14" t="str">
        <f t="shared" ca="1" si="94"/>
        <v/>
      </c>
      <c r="CR390" s="14" t="str">
        <f t="shared" ca="1" si="95"/>
        <v/>
      </c>
      <c r="CS390" s="9" t="str">
        <f t="shared" ca="1" si="96"/>
        <v/>
      </c>
      <c r="CT390" s="9" t="str">
        <f t="shared" ca="1" si="97"/>
        <v/>
      </c>
      <c r="CU390" s="9" t="str">
        <f t="shared" ca="1" si="98"/>
        <v/>
      </c>
      <c r="CV390" s="9" t="str">
        <f t="shared" ca="1" si="99"/>
        <v/>
      </c>
      <c r="CW390" s="9" t="str">
        <f t="shared" ca="1" si="100"/>
        <v/>
      </c>
      <c r="CX390" s="9" t="str">
        <f t="shared" ca="1" si="101"/>
        <v/>
      </c>
      <c r="CY390" s="9" t="str">
        <f t="shared" ca="1" si="102"/>
        <v/>
      </c>
      <c r="CZ390" s="9" t="str">
        <f t="shared" ca="1" si="103"/>
        <v/>
      </c>
      <c r="DA390" s="9" t="str">
        <f t="shared" ca="1" si="104"/>
        <v/>
      </c>
      <c r="DB390" s="9" t="str">
        <f t="shared" ca="1" si="105"/>
        <v/>
      </c>
      <c r="DC390" s="9" t="str">
        <f t="shared" ca="1" si="106"/>
        <v/>
      </c>
      <c r="DD390" s="9" t="str">
        <f t="shared" ca="1" si="107"/>
        <v/>
      </c>
      <c r="DE390" s="9" t="str">
        <f t="shared" ca="1" si="108"/>
        <v/>
      </c>
      <c r="DF390" s="9" t="str">
        <f t="shared" ca="1" si="109"/>
        <v/>
      </c>
      <c r="DG390" s="9" t="str">
        <f t="shared" ca="1" si="110"/>
        <v/>
      </c>
      <c r="DH390" s="9" t="str">
        <f t="shared" ca="1" si="111"/>
        <v/>
      </c>
      <c r="DI390" s="9" t="str">
        <f t="shared" ca="1" si="112"/>
        <v/>
      </c>
      <c r="DJ390" s="9" t="str">
        <f t="shared" ca="1" si="113"/>
        <v/>
      </c>
      <c r="DK390" s="9" t="str">
        <f t="shared" ca="1" si="114"/>
        <v/>
      </c>
      <c r="DL390" s="9" t="str">
        <f t="shared" ca="1" si="115"/>
        <v/>
      </c>
      <c r="DM390" s="9" t="str">
        <f t="shared" ca="1" si="116"/>
        <v/>
      </c>
      <c r="DN390" s="9" t="str">
        <f t="shared" ca="1" si="117"/>
        <v/>
      </c>
      <c r="DO390" s="9" t="str">
        <f t="shared" ca="1" si="118"/>
        <v/>
      </c>
      <c r="DP390" s="9" t="str">
        <f t="shared" ca="1" si="119"/>
        <v/>
      </c>
      <c r="DQ390" s="9" t="str">
        <f t="shared" ca="1" si="120"/>
        <v/>
      </c>
      <c r="DR390" s="9" t="str">
        <f t="shared" ca="1" si="121"/>
        <v/>
      </c>
      <c r="DS390" s="9" t="str">
        <f t="shared" ca="1" si="122"/>
        <v/>
      </c>
      <c r="DT390" s="9" t="str">
        <f t="shared" ca="1" si="123"/>
        <v/>
      </c>
      <c r="DU390" s="9" t="str">
        <f t="shared" ca="1" si="124"/>
        <v/>
      </c>
      <c r="DV390" s="9" t="str">
        <f t="shared" ca="1" si="125"/>
        <v/>
      </c>
      <c r="DW390" s="9" t="str">
        <f t="shared" ca="1" si="126"/>
        <v/>
      </c>
      <c r="DX390" s="9" t="str">
        <f t="shared" ca="1" si="127"/>
        <v/>
      </c>
      <c r="DY390" s="9" t="str">
        <f t="shared" ca="1" si="128"/>
        <v/>
      </c>
      <c r="DZ390" s="9" t="str">
        <f t="shared" ca="1" si="129"/>
        <v/>
      </c>
      <c r="EA390" s="9" t="str">
        <f t="shared" ca="1" si="130"/>
        <v/>
      </c>
      <c r="EB390" s="9" t="str">
        <f t="shared" ca="1" si="131"/>
        <v/>
      </c>
      <c r="EC390" s="9" t="str">
        <f t="shared" ca="1" si="132"/>
        <v/>
      </c>
      <c r="ED390" s="9" t="str">
        <f t="shared" ca="1" si="133"/>
        <v/>
      </c>
      <c r="EE390" s="9" t="str">
        <f t="shared" ca="1" si="134"/>
        <v/>
      </c>
      <c r="EF390" s="9" t="str">
        <f t="shared" ca="1" si="135"/>
        <v/>
      </c>
      <c r="EG390" s="9" t="str">
        <f t="shared" ca="1" si="136"/>
        <v/>
      </c>
      <c r="EH390" s="9" t="str">
        <f t="shared" ca="1" si="137"/>
        <v/>
      </c>
      <c r="EI390" s="9" t="str">
        <f t="shared" ca="1" si="138"/>
        <v/>
      </c>
      <c r="EJ390" s="9" t="str">
        <f t="shared" ca="1" si="139"/>
        <v/>
      </c>
      <c r="EK390" s="9" t="str">
        <f t="shared" ca="1" si="140"/>
        <v/>
      </c>
      <c r="EL390" s="9" t="str">
        <f t="shared" ca="1" si="141"/>
        <v/>
      </c>
      <c r="EM390" s="9" t="str">
        <f t="shared" ca="1" si="142"/>
        <v/>
      </c>
      <c r="EN390" s="9" t="str">
        <f t="shared" ca="1" si="143"/>
        <v/>
      </c>
      <c r="EO390" s="9" t="str">
        <f t="shared" ca="1" si="144"/>
        <v/>
      </c>
      <c r="EP390" s="9" t="str">
        <f t="shared" ca="1" si="145"/>
        <v/>
      </c>
      <c r="EQ390" s="9" t="str">
        <f t="shared" ca="1" si="146"/>
        <v/>
      </c>
      <c r="ER390" s="9" t="str">
        <f t="shared" ca="1" si="147"/>
        <v/>
      </c>
      <c r="ES390" s="9" t="str">
        <f t="shared" ca="1" si="148"/>
        <v/>
      </c>
      <c r="ET390" s="9" t="str">
        <f t="shared" ca="1" si="149"/>
        <v/>
      </c>
      <c r="EU390" s="9" t="str">
        <f t="shared" ca="1" si="150"/>
        <v/>
      </c>
      <c r="EV390" s="9" t="str">
        <f t="shared" ca="1" si="151"/>
        <v/>
      </c>
      <c r="EW390" s="9" t="str">
        <f t="shared" ca="1" si="152"/>
        <v/>
      </c>
      <c r="EX390" s="9" t="str">
        <f t="shared" ca="1" si="153"/>
        <v/>
      </c>
      <c r="EY390" s="9" t="str">
        <f t="shared" ca="1" si="154"/>
        <v/>
      </c>
      <c r="EZ390" s="9" t="str">
        <f t="shared" ca="1" si="155"/>
        <v/>
      </c>
      <c r="FA390" s="9" t="str">
        <f t="shared" ca="1" si="156"/>
        <v/>
      </c>
      <c r="FB390" s="9" t="str">
        <f t="shared" ca="1" si="157"/>
        <v/>
      </c>
      <c r="FC390" s="9" t="str">
        <f t="shared" ca="1" si="158"/>
        <v/>
      </c>
      <c r="FD390" s="9" t="str">
        <f t="shared" ca="1" si="159"/>
        <v/>
      </c>
      <c r="FE390" s="9" t="str">
        <f t="shared" ca="1" si="160"/>
        <v/>
      </c>
      <c r="FF390" s="9" t="str">
        <f t="shared" ca="1" si="161"/>
        <v/>
      </c>
      <c r="FG390" s="9" t="str">
        <f t="shared" ca="1" si="162"/>
        <v/>
      </c>
      <c r="FH390" s="9" t="str">
        <f t="shared" ca="1" si="163"/>
        <v/>
      </c>
      <c r="FI390" s="9" t="str">
        <f t="shared" ca="1" si="164"/>
        <v/>
      </c>
      <c r="FJ390" s="9" t="str">
        <f t="shared" ca="1" si="165"/>
        <v/>
      </c>
      <c r="FK390" s="9" t="str">
        <f t="shared" ca="1" si="166"/>
        <v/>
      </c>
      <c r="FL390" s="9" t="str">
        <f t="shared" ca="1" si="167"/>
        <v/>
      </c>
      <c r="FM390" s="9" t="str">
        <f t="shared" ca="1" si="168"/>
        <v/>
      </c>
      <c r="FN390" s="9" t="str">
        <f t="shared" ca="1" si="169"/>
        <v/>
      </c>
      <c r="FO390" s="9" t="str">
        <f t="shared" ca="1" si="170"/>
        <v/>
      </c>
      <c r="FP390" s="9" t="str">
        <f t="shared" ca="1" si="171"/>
        <v/>
      </c>
      <c r="FQ390" s="9" t="str">
        <f t="shared" ca="1" si="172"/>
        <v/>
      </c>
      <c r="FR390" s="9" t="str">
        <f t="shared" ca="1" si="173"/>
        <v/>
      </c>
      <c r="FS390" s="9" t="str">
        <f t="shared" ca="1" si="174"/>
        <v/>
      </c>
      <c r="FT390" s="9" t="str">
        <f t="shared" ca="1" si="175"/>
        <v/>
      </c>
      <c r="FU390" s="9" t="str">
        <f t="shared" ca="1" si="176"/>
        <v/>
      </c>
      <c r="FV390" s="9" t="str">
        <f t="shared" ca="1" si="177"/>
        <v/>
      </c>
      <c r="FW390" s="9" t="str">
        <f t="shared" ca="1" si="178"/>
        <v/>
      </c>
      <c r="FX390" s="9" t="str">
        <f t="shared" ca="1" si="179"/>
        <v/>
      </c>
      <c r="FY390" s="9" t="str">
        <f t="shared" ca="1" si="180"/>
        <v/>
      </c>
      <c r="FZ390" s="9" t="str">
        <f t="shared" ca="1" si="181"/>
        <v/>
      </c>
      <c r="GA390" s="9" t="str">
        <f t="shared" ca="1" si="182"/>
        <v/>
      </c>
      <c r="GB390" s="9" t="str">
        <f t="shared" ca="1" si="183"/>
        <v/>
      </c>
      <c r="GC390" s="9" t="str">
        <f t="shared" ca="1" si="184"/>
        <v/>
      </c>
      <c r="GD390" s="9" t="str">
        <f t="shared" ca="1" si="185"/>
        <v/>
      </c>
      <c r="GE390" s="9" t="str">
        <f t="shared" ca="1" si="186"/>
        <v/>
      </c>
      <c r="GF390" s="9" t="str">
        <f t="shared" ca="1" si="187"/>
        <v/>
      </c>
      <c r="GG390" s="9" t="str">
        <f t="shared" ca="1" si="188"/>
        <v/>
      </c>
      <c r="GH390" s="9" t="str">
        <f t="shared" ca="1" si="189"/>
        <v/>
      </c>
      <c r="GI390" s="9" t="str">
        <f t="shared" ca="1" si="190"/>
        <v/>
      </c>
      <c r="GJ390" s="9" t="str">
        <f t="shared" ca="1" si="191"/>
        <v/>
      </c>
      <c r="GK390" s="9" t="str">
        <f t="shared" ca="1" si="192"/>
        <v/>
      </c>
      <c r="GL390" s="9" t="str">
        <f t="shared" ca="1" si="193"/>
        <v/>
      </c>
      <c r="GM390" s="9" t="str">
        <f t="shared" ca="1" si="194"/>
        <v/>
      </c>
      <c r="GN390" s="9" t="str">
        <f t="shared" ca="1" si="195"/>
        <v/>
      </c>
      <c r="GO390" s="9" t="str">
        <f t="shared" ca="1" si="196"/>
        <v/>
      </c>
      <c r="GP390" s="9" t="str">
        <f t="shared" ca="1" si="197"/>
        <v/>
      </c>
      <c r="GQ390" s="9" t="str">
        <f t="shared" ca="1" si="198"/>
        <v/>
      </c>
      <c r="GR390" s="9" t="str">
        <f t="shared" ca="1" si="199"/>
        <v/>
      </c>
      <c r="GS390" s="9" t="str">
        <f t="shared" ca="1" si="200"/>
        <v/>
      </c>
      <c r="GT390" s="9" t="str">
        <f t="shared" ca="1" si="201"/>
        <v/>
      </c>
      <c r="GU390" s="9" t="str">
        <f t="shared" ca="1" si="202"/>
        <v/>
      </c>
      <c r="GV390" s="9" t="str">
        <f t="shared" ca="1" si="203"/>
        <v/>
      </c>
      <c r="GW390" s="9" t="str">
        <f t="shared" ca="1" si="204"/>
        <v/>
      </c>
      <c r="GX390" s="9" t="str">
        <f t="shared" ca="1" si="205"/>
        <v/>
      </c>
      <c r="GY390" s="9" t="str">
        <f t="shared" ca="1" si="206"/>
        <v/>
      </c>
      <c r="GZ390" s="9" t="str">
        <f t="shared" ca="1" si="207"/>
        <v/>
      </c>
      <c r="HA390" s="9" t="str">
        <f t="shared" ca="1" si="208"/>
        <v/>
      </c>
      <c r="HB390" s="9" t="str">
        <f t="shared" ca="1" si="209"/>
        <v/>
      </c>
      <c r="HC390" s="9" t="str">
        <f t="shared" ca="1" si="210"/>
        <v/>
      </c>
      <c r="HD390" s="9" t="str">
        <f t="shared" ca="1" si="211"/>
        <v/>
      </c>
      <c r="HE390" s="9" t="str">
        <f t="shared" ca="1" si="212"/>
        <v/>
      </c>
      <c r="HF390" s="9" t="str">
        <f t="shared" ca="1" si="213"/>
        <v/>
      </c>
      <c r="HG390" s="9" t="str">
        <f t="shared" ca="1" si="214"/>
        <v/>
      </c>
      <c r="HH390" s="9" t="str">
        <f t="shared" ca="1" si="215"/>
        <v/>
      </c>
      <c r="HI390" s="9" t="str">
        <f t="shared" ca="1" si="216"/>
        <v/>
      </c>
      <c r="HJ390" s="9" t="str">
        <f t="shared" ca="1" si="217"/>
        <v/>
      </c>
      <c r="HK390" s="9" t="str">
        <f t="shared" ca="1" si="218"/>
        <v/>
      </c>
      <c r="HL390" s="9" t="str">
        <f t="shared" ca="1" si="219"/>
        <v/>
      </c>
      <c r="HM390" s="31" t="str">
        <f t="shared" ca="1" si="220"/>
        <v/>
      </c>
      <c r="HN390" s="9" t="str">
        <f t="shared" ca="1" si="221"/>
        <v/>
      </c>
      <c r="HO390" s="9" t="str">
        <f t="shared" ca="1" si="222"/>
        <v/>
      </c>
      <c r="HP390" s="9" t="str">
        <f t="shared" ca="1" si="223"/>
        <v/>
      </c>
      <c r="HQ390" s="9" t="str">
        <f t="shared" ca="1" si="224"/>
        <v/>
      </c>
      <c r="HR390" s="9" t="str">
        <f t="shared" ca="1" si="225"/>
        <v/>
      </c>
      <c r="HS390" s="9" t="str">
        <f t="shared" ca="1" si="226"/>
        <v/>
      </c>
      <c r="HT390" s="9" t="str">
        <f t="shared" ca="1" si="227"/>
        <v/>
      </c>
      <c r="HU390" s="9" t="str">
        <f t="shared" ca="1" si="228"/>
        <v/>
      </c>
      <c r="HV390" s="9" t="str">
        <f t="shared" ca="1" si="229"/>
        <v/>
      </c>
      <c r="HW390" s="9" t="str">
        <f t="shared" ca="1" si="230"/>
        <v/>
      </c>
      <c r="HX390" s="9" t="str">
        <f t="shared" ca="1" si="231"/>
        <v/>
      </c>
      <c r="HY390" s="9" t="str">
        <f t="shared" ca="1" si="232"/>
        <v/>
      </c>
      <c r="HZ390" s="9" t="str">
        <f t="shared" ca="1" si="233"/>
        <v/>
      </c>
      <c r="IA390" s="9" t="str">
        <f t="shared" ca="1" si="234"/>
        <v/>
      </c>
      <c r="IB390" s="9" t="str">
        <f t="shared" ca="1" si="235"/>
        <v/>
      </c>
      <c r="IC390" s="9" t="str">
        <f t="shared" ca="1" si="236"/>
        <v/>
      </c>
      <c r="ID390" s="9" t="str">
        <f t="shared" ca="1" si="237"/>
        <v/>
      </c>
      <c r="IE390" s="9" t="str">
        <f t="shared" ca="1" si="238"/>
        <v/>
      </c>
      <c r="IF390" s="9" t="str">
        <f t="shared" ca="1" si="239"/>
        <v/>
      </c>
      <c r="IG390" s="9" t="str">
        <f t="shared" ca="1" si="240"/>
        <v/>
      </c>
      <c r="IH390" s="9" t="str">
        <f t="shared" ca="1" si="241"/>
        <v/>
      </c>
      <c r="II390" s="9" t="str">
        <f t="shared" ca="1" si="242"/>
        <v/>
      </c>
      <c r="IJ390" s="9" t="str">
        <f t="shared" ca="1" si="243"/>
        <v/>
      </c>
      <c r="IK390" s="9" t="str">
        <f t="shared" ca="1" si="244"/>
        <v/>
      </c>
      <c r="IL390" s="9" t="str">
        <f t="shared" ca="1" si="245"/>
        <v/>
      </c>
      <c r="IM390" s="9" t="str">
        <f t="shared" ca="1" si="246"/>
        <v/>
      </c>
      <c r="IN390" s="9" t="str">
        <f t="shared" ca="1" si="247"/>
        <v/>
      </c>
      <c r="IO390" s="9" t="str">
        <f t="shared" ca="1" si="248"/>
        <v/>
      </c>
      <c r="IP390" s="9" t="str">
        <f t="shared" ca="1" si="249"/>
        <v/>
      </c>
      <c r="IQ390" s="9" t="str">
        <f t="shared" ca="1" si="250"/>
        <v/>
      </c>
      <c r="IR390" s="9" t="str">
        <f t="shared" ca="1" si="251"/>
        <v/>
      </c>
      <c r="IS390" s="9" t="str">
        <f t="shared" ca="1" si="252"/>
        <v/>
      </c>
      <c r="IT390" s="9" t="str">
        <f t="shared" ca="1" si="253"/>
        <v/>
      </c>
      <c r="IU390" s="9" t="str">
        <f t="shared" ca="1" si="254"/>
        <v/>
      </c>
      <c r="IV390" s="31" t="str">
        <f t="shared" ca="1" si="255"/>
        <v/>
      </c>
    </row>
    <row r="391" spans="2:256">
      <c r="B391" s="163">
        <v>15</v>
      </c>
      <c r="C391" s="163" t="str">
        <f ca="1">IF(P391&gt;0,MAX($C$375:C390)+1,"")</f>
        <v/>
      </c>
      <c r="D391" s="163" t="str">
        <f ca="1">IF(ISERROR(INDEX(WS,ROWS($B$377:$B391))),"",MID(INDEX(WS,ROWS($B$377:$B391)), FIND("]",INDEX(WS,ROWS($B$377:$B391)))+1,32))&amp;T(NOW())</f>
        <v/>
      </c>
      <c r="E391" s="163" t="str">
        <f t="shared" ca="1" si="5"/>
        <v/>
      </c>
      <c r="F391" s="163" t="str">
        <f t="shared" ca="1" si="6"/>
        <v/>
      </c>
      <c r="G391" s="163" t="str">
        <f t="shared" ca="1" si="7"/>
        <v/>
      </c>
      <c r="H391" s="163" t="str">
        <f t="shared" ca="1" si="8"/>
        <v/>
      </c>
      <c r="I391" s="163" t="str">
        <f t="shared" ca="1" si="9"/>
        <v/>
      </c>
      <c r="J391" s="163" t="str">
        <f t="shared" ca="1" si="10"/>
        <v/>
      </c>
      <c r="K391" s="163" t="str">
        <f t="shared" ca="1" si="11"/>
        <v/>
      </c>
      <c r="L391" s="163" t="str">
        <f t="shared" ca="1" si="12"/>
        <v/>
      </c>
      <c r="M391" s="163" t="str">
        <f t="shared" ca="1" si="13"/>
        <v/>
      </c>
      <c r="N391" s="344" t="str">
        <f t="shared" ca="1" si="14"/>
        <v/>
      </c>
      <c r="O391" s="344" t="str">
        <f t="shared" ca="1" si="15"/>
        <v/>
      </c>
      <c r="P391" s="163">
        <f t="shared" ca="1" si="4"/>
        <v>0</v>
      </c>
      <c r="Q391" s="14" t="str">
        <f t="shared" ca="1" si="16"/>
        <v/>
      </c>
      <c r="R391" s="14" t="str">
        <f t="shared" ca="1" si="17"/>
        <v/>
      </c>
      <c r="S391" s="14" t="str">
        <f t="shared" ca="1" si="18"/>
        <v/>
      </c>
      <c r="T391" s="14" t="str">
        <f t="shared" ca="1" si="19"/>
        <v/>
      </c>
      <c r="U391" s="14" t="str">
        <f t="shared" ca="1" si="20"/>
        <v/>
      </c>
      <c r="V391" s="14" t="str">
        <f t="shared" ca="1" si="21"/>
        <v/>
      </c>
      <c r="W391" s="14" t="str">
        <f t="shared" ca="1" si="22"/>
        <v/>
      </c>
      <c r="X391" s="14" t="str">
        <f t="shared" ca="1" si="23"/>
        <v/>
      </c>
      <c r="Y391" s="14" t="str">
        <f t="shared" ca="1" si="24"/>
        <v/>
      </c>
      <c r="Z391" s="14" t="str">
        <f t="shared" ca="1" si="25"/>
        <v/>
      </c>
      <c r="AA391" s="14" t="str">
        <f t="shared" ca="1" si="26"/>
        <v/>
      </c>
      <c r="AB391" s="14" t="str">
        <f t="shared" ca="1" si="27"/>
        <v/>
      </c>
      <c r="AC391" s="14" t="str">
        <f t="shared" ca="1" si="28"/>
        <v/>
      </c>
      <c r="AD391" s="14" t="str">
        <f t="shared" ca="1" si="29"/>
        <v/>
      </c>
      <c r="AE391" s="14" t="str">
        <f t="shared" ca="1" si="30"/>
        <v/>
      </c>
      <c r="AF391" s="14" t="str">
        <f t="shared" ca="1" si="31"/>
        <v/>
      </c>
      <c r="AG391" s="14" t="str">
        <f t="shared" ca="1" si="32"/>
        <v/>
      </c>
      <c r="AH391" s="14" t="str">
        <f t="shared" ca="1" si="33"/>
        <v/>
      </c>
      <c r="AI391" s="14" t="str">
        <f t="shared" ca="1" si="34"/>
        <v/>
      </c>
      <c r="AJ391" s="14" t="str">
        <f t="shared" ca="1" si="35"/>
        <v/>
      </c>
      <c r="AK391" s="14" t="str">
        <f t="shared" ca="1" si="36"/>
        <v/>
      </c>
      <c r="AL391" s="14" t="str">
        <f t="shared" ca="1" si="37"/>
        <v/>
      </c>
      <c r="AM391" s="14" t="str">
        <f t="shared" ca="1" si="38"/>
        <v/>
      </c>
      <c r="AN391" s="14" t="str">
        <f t="shared" ca="1" si="39"/>
        <v/>
      </c>
      <c r="AO391" s="14" t="str">
        <f t="shared" ca="1" si="40"/>
        <v/>
      </c>
      <c r="AP391" s="14" t="str">
        <f t="shared" ca="1" si="41"/>
        <v/>
      </c>
      <c r="AQ391" s="14" t="str">
        <f t="shared" ca="1" si="42"/>
        <v/>
      </c>
      <c r="AR391" s="14" t="str">
        <f t="shared" ca="1" si="43"/>
        <v/>
      </c>
      <c r="AS391" s="14" t="str">
        <f t="shared" ca="1" si="44"/>
        <v/>
      </c>
      <c r="AT391" s="14" t="str">
        <f t="shared" ca="1" si="45"/>
        <v/>
      </c>
      <c r="AU391" s="14" t="str">
        <f t="shared" ca="1" si="46"/>
        <v/>
      </c>
      <c r="AV391" s="14" t="str">
        <f t="shared" ca="1" si="47"/>
        <v/>
      </c>
      <c r="AW391" s="14" t="str">
        <f t="shared" ca="1" si="48"/>
        <v/>
      </c>
      <c r="AX391" s="14" t="str">
        <f t="shared" ca="1" si="49"/>
        <v/>
      </c>
      <c r="AY391" s="14" t="str">
        <f t="shared" ca="1" si="50"/>
        <v/>
      </c>
      <c r="AZ391" s="14" t="str">
        <f t="shared" ca="1" si="51"/>
        <v/>
      </c>
      <c r="BA391" s="14" t="str">
        <f t="shared" ca="1" si="52"/>
        <v/>
      </c>
      <c r="BB391" s="14" t="str">
        <f t="shared" ca="1" si="53"/>
        <v/>
      </c>
      <c r="BC391" s="14" t="str">
        <f t="shared" ca="1" si="54"/>
        <v/>
      </c>
      <c r="BD391" s="14" t="str">
        <f t="shared" ca="1" si="55"/>
        <v/>
      </c>
      <c r="BE391" s="14" t="str">
        <f t="shared" ca="1" si="56"/>
        <v/>
      </c>
      <c r="BF391" s="14" t="str">
        <f t="shared" ca="1" si="57"/>
        <v/>
      </c>
      <c r="BG391" s="14" t="str">
        <f t="shared" ca="1" si="58"/>
        <v/>
      </c>
      <c r="BH391" s="14" t="str">
        <f t="shared" ca="1" si="59"/>
        <v/>
      </c>
      <c r="BI391" s="14" t="str">
        <f t="shared" ca="1" si="60"/>
        <v/>
      </c>
      <c r="BJ391" s="14" t="str">
        <f t="shared" ca="1" si="61"/>
        <v/>
      </c>
      <c r="BK391" s="14" t="str">
        <f t="shared" ca="1" si="62"/>
        <v/>
      </c>
      <c r="BL391" s="14" t="str">
        <f t="shared" ca="1" si="63"/>
        <v/>
      </c>
      <c r="BM391" s="14" t="str">
        <f t="shared" ca="1" si="64"/>
        <v/>
      </c>
      <c r="BN391" s="14" t="str">
        <f t="shared" ca="1" si="65"/>
        <v/>
      </c>
      <c r="BO391" s="14" t="str">
        <f t="shared" ca="1" si="66"/>
        <v/>
      </c>
      <c r="BP391" s="14" t="str">
        <f t="shared" ca="1" si="67"/>
        <v/>
      </c>
      <c r="BQ391" s="14" t="str">
        <f t="shared" ca="1" si="68"/>
        <v/>
      </c>
      <c r="BR391" s="14" t="str">
        <f t="shared" ca="1" si="69"/>
        <v/>
      </c>
      <c r="BS391" s="14" t="str">
        <f t="shared" ca="1" si="70"/>
        <v/>
      </c>
      <c r="BT391" s="14" t="str">
        <f t="shared" ca="1" si="71"/>
        <v/>
      </c>
      <c r="BU391" s="14" t="str">
        <f t="shared" ca="1" si="72"/>
        <v/>
      </c>
      <c r="BV391" s="14" t="str">
        <f t="shared" ca="1" si="73"/>
        <v/>
      </c>
      <c r="BW391" s="14" t="str">
        <f t="shared" ca="1" si="74"/>
        <v/>
      </c>
      <c r="BX391" s="14" t="str">
        <f t="shared" ca="1" si="75"/>
        <v/>
      </c>
      <c r="BY391" s="14" t="str">
        <f t="shared" ca="1" si="76"/>
        <v/>
      </c>
      <c r="BZ391" s="14" t="str">
        <f t="shared" ca="1" si="77"/>
        <v/>
      </c>
      <c r="CA391" s="14" t="str">
        <f t="shared" ca="1" si="78"/>
        <v/>
      </c>
      <c r="CB391" s="14" t="str">
        <f t="shared" ca="1" si="79"/>
        <v/>
      </c>
      <c r="CC391" s="14" t="str">
        <f t="shared" ca="1" si="80"/>
        <v/>
      </c>
      <c r="CD391" s="14" t="str">
        <f t="shared" ca="1" si="81"/>
        <v/>
      </c>
      <c r="CE391" s="14" t="str">
        <f t="shared" ca="1" si="82"/>
        <v/>
      </c>
      <c r="CF391" s="14" t="str">
        <f t="shared" ca="1" si="83"/>
        <v/>
      </c>
      <c r="CG391" s="14" t="str">
        <f t="shared" ca="1" si="84"/>
        <v/>
      </c>
      <c r="CH391" s="14" t="str">
        <f t="shared" ca="1" si="85"/>
        <v/>
      </c>
      <c r="CI391" s="14" t="str">
        <f t="shared" ca="1" si="86"/>
        <v/>
      </c>
      <c r="CJ391" s="14" t="str">
        <f t="shared" ca="1" si="87"/>
        <v/>
      </c>
      <c r="CK391" s="14" t="str">
        <f t="shared" ca="1" si="88"/>
        <v/>
      </c>
      <c r="CL391" s="14" t="str">
        <f t="shared" ca="1" si="89"/>
        <v/>
      </c>
      <c r="CM391" s="14" t="str">
        <f t="shared" ca="1" si="90"/>
        <v/>
      </c>
      <c r="CN391" s="14" t="str">
        <f t="shared" ca="1" si="91"/>
        <v/>
      </c>
      <c r="CO391" s="14" t="str">
        <f t="shared" ca="1" si="92"/>
        <v/>
      </c>
      <c r="CP391" s="14" t="str">
        <f t="shared" ca="1" si="93"/>
        <v/>
      </c>
      <c r="CQ391" s="14" t="str">
        <f t="shared" ca="1" si="94"/>
        <v/>
      </c>
      <c r="CR391" s="14" t="str">
        <f t="shared" ca="1" si="95"/>
        <v/>
      </c>
      <c r="CS391" s="9" t="str">
        <f t="shared" ca="1" si="96"/>
        <v/>
      </c>
      <c r="CT391" s="9" t="str">
        <f t="shared" ca="1" si="97"/>
        <v/>
      </c>
      <c r="CU391" s="9" t="str">
        <f t="shared" ca="1" si="98"/>
        <v/>
      </c>
      <c r="CV391" s="9" t="str">
        <f t="shared" ca="1" si="99"/>
        <v/>
      </c>
      <c r="CW391" s="9" t="str">
        <f t="shared" ca="1" si="100"/>
        <v/>
      </c>
      <c r="CX391" s="9" t="str">
        <f t="shared" ca="1" si="101"/>
        <v/>
      </c>
      <c r="CY391" s="9" t="str">
        <f t="shared" ca="1" si="102"/>
        <v/>
      </c>
      <c r="CZ391" s="9" t="str">
        <f t="shared" ca="1" si="103"/>
        <v/>
      </c>
      <c r="DA391" s="9" t="str">
        <f t="shared" ca="1" si="104"/>
        <v/>
      </c>
      <c r="DB391" s="9" t="str">
        <f t="shared" ca="1" si="105"/>
        <v/>
      </c>
      <c r="DC391" s="9" t="str">
        <f t="shared" ca="1" si="106"/>
        <v/>
      </c>
      <c r="DD391" s="9" t="str">
        <f t="shared" ca="1" si="107"/>
        <v/>
      </c>
      <c r="DE391" s="9" t="str">
        <f t="shared" ca="1" si="108"/>
        <v/>
      </c>
      <c r="DF391" s="9" t="str">
        <f t="shared" ca="1" si="109"/>
        <v/>
      </c>
      <c r="DG391" s="9" t="str">
        <f t="shared" ca="1" si="110"/>
        <v/>
      </c>
      <c r="DH391" s="9" t="str">
        <f t="shared" ca="1" si="111"/>
        <v/>
      </c>
      <c r="DI391" s="9" t="str">
        <f t="shared" ca="1" si="112"/>
        <v/>
      </c>
      <c r="DJ391" s="9" t="str">
        <f t="shared" ca="1" si="113"/>
        <v/>
      </c>
      <c r="DK391" s="9" t="str">
        <f t="shared" ca="1" si="114"/>
        <v/>
      </c>
      <c r="DL391" s="9" t="str">
        <f t="shared" ca="1" si="115"/>
        <v/>
      </c>
      <c r="DM391" s="9" t="str">
        <f t="shared" ca="1" si="116"/>
        <v/>
      </c>
      <c r="DN391" s="9" t="str">
        <f t="shared" ca="1" si="117"/>
        <v/>
      </c>
      <c r="DO391" s="9" t="str">
        <f t="shared" ca="1" si="118"/>
        <v/>
      </c>
      <c r="DP391" s="9" t="str">
        <f t="shared" ca="1" si="119"/>
        <v/>
      </c>
      <c r="DQ391" s="9" t="str">
        <f t="shared" ca="1" si="120"/>
        <v/>
      </c>
      <c r="DR391" s="9" t="str">
        <f t="shared" ca="1" si="121"/>
        <v/>
      </c>
      <c r="DS391" s="9" t="str">
        <f t="shared" ca="1" si="122"/>
        <v/>
      </c>
      <c r="DT391" s="9" t="str">
        <f t="shared" ca="1" si="123"/>
        <v/>
      </c>
      <c r="DU391" s="9" t="str">
        <f t="shared" ca="1" si="124"/>
        <v/>
      </c>
      <c r="DV391" s="9" t="str">
        <f t="shared" ca="1" si="125"/>
        <v/>
      </c>
      <c r="DW391" s="9" t="str">
        <f t="shared" ca="1" si="126"/>
        <v/>
      </c>
      <c r="DX391" s="9" t="str">
        <f t="shared" ca="1" si="127"/>
        <v/>
      </c>
      <c r="DY391" s="9" t="str">
        <f t="shared" ca="1" si="128"/>
        <v/>
      </c>
      <c r="DZ391" s="9" t="str">
        <f t="shared" ca="1" si="129"/>
        <v/>
      </c>
      <c r="EA391" s="9" t="str">
        <f t="shared" ca="1" si="130"/>
        <v/>
      </c>
      <c r="EB391" s="9" t="str">
        <f t="shared" ca="1" si="131"/>
        <v/>
      </c>
      <c r="EC391" s="9" t="str">
        <f t="shared" ca="1" si="132"/>
        <v/>
      </c>
      <c r="ED391" s="9" t="str">
        <f t="shared" ca="1" si="133"/>
        <v/>
      </c>
      <c r="EE391" s="9" t="str">
        <f t="shared" ca="1" si="134"/>
        <v/>
      </c>
      <c r="EF391" s="9" t="str">
        <f t="shared" ca="1" si="135"/>
        <v/>
      </c>
      <c r="EG391" s="9" t="str">
        <f t="shared" ca="1" si="136"/>
        <v/>
      </c>
      <c r="EH391" s="9" t="str">
        <f t="shared" ca="1" si="137"/>
        <v/>
      </c>
      <c r="EI391" s="9" t="str">
        <f t="shared" ca="1" si="138"/>
        <v/>
      </c>
      <c r="EJ391" s="9" t="str">
        <f t="shared" ca="1" si="139"/>
        <v/>
      </c>
      <c r="EK391" s="9" t="str">
        <f t="shared" ca="1" si="140"/>
        <v/>
      </c>
      <c r="EL391" s="9" t="str">
        <f t="shared" ca="1" si="141"/>
        <v/>
      </c>
      <c r="EM391" s="9" t="str">
        <f t="shared" ca="1" si="142"/>
        <v/>
      </c>
      <c r="EN391" s="9" t="str">
        <f t="shared" ca="1" si="143"/>
        <v/>
      </c>
      <c r="EO391" s="9" t="str">
        <f t="shared" ca="1" si="144"/>
        <v/>
      </c>
      <c r="EP391" s="9" t="str">
        <f t="shared" ca="1" si="145"/>
        <v/>
      </c>
      <c r="EQ391" s="9" t="str">
        <f t="shared" ca="1" si="146"/>
        <v/>
      </c>
      <c r="ER391" s="9" t="str">
        <f t="shared" ca="1" si="147"/>
        <v/>
      </c>
      <c r="ES391" s="9" t="str">
        <f t="shared" ca="1" si="148"/>
        <v/>
      </c>
      <c r="ET391" s="9" t="str">
        <f t="shared" ca="1" si="149"/>
        <v/>
      </c>
      <c r="EU391" s="9" t="str">
        <f t="shared" ca="1" si="150"/>
        <v/>
      </c>
      <c r="EV391" s="9" t="str">
        <f t="shared" ca="1" si="151"/>
        <v/>
      </c>
      <c r="EW391" s="9" t="str">
        <f t="shared" ca="1" si="152"/>
        <v/>
      </c>
      <c r="EX391" s="9" t="str">
        <f t="shared" ca="1" si="153"/>
        <v/>
      </c>
      <c r="EY391" s="9" t="str">
        <f t="shared" ca="1" si="154"/>
        <v/>
      </c>
      <c r="EZ391" s="9" t="str">
        <f t="shared" ca="1" si="155"/>
        <v/>
      </c>
      <c r="FA391" s="9" t="str">
        <f t="shared" ca="1" si="156"/>
        <v/>
      </c>
      <c r="FB391" s="9" t="str">
        <f t="shared" ca="1" si="157"/>
        <v/>
      </c>
      <c r="FC391" s="9" t="str">
        <f t="shared" ca="1" si="158"/>
        <v/>
      </c>
      <c r="FD391" s="9" t="str">
        <f t="shared" ca="1" si="159"/>
        <v/>
      </c>
      <c r="FE391" s="9" t="str">
        <f t="shared" ca="1" si="160"/>
        <v/>
      </c>
      <c r="FF391" s="9" t="str">
        <f t="shared" ca="1" si="161"/>
        <v/>
      </c>
      <c r="FG391" s="9" t="str">
        <f t="shared" ca="1" si="162"/>
        <v/>
      </c>
      <c r="FH391" s="9" t="str">
        <f t="shared" ca="1" si="163"/>
        <v/>
      </c>
      <c r="FI391" s="9" t="str">
        <f t="shared" ca="1" si="164"/>
        <v/>
      </c>
      <c r="FJ391" s="9" t="str">
        <f t="shared" ca="1" si="165"/>
        <v/>
      </c>
      <c r="FK391" s="9" t="str">
        <f t="shared" ca="1" si="166"/>
        <v/>
      </c>
      <c r="FL391" s="9" t="str">
        <f t="shared" ca="1" si="167"/>
        <v/>
      </c>
      <c r="FM391" s="9" t="str">
        <f t="shared" ca="1" si="168"/>
        <v/>
      </c>
      <c r="FN391" s="9" t="str">
        <f t="shared" ca="1" si="169"/>
        <v/>
      </c>
      <c r="FO391" s="9" t="str">
        <f t="shared" ca="1" si="170"/>
        <v/>
      </c>
      <c r="FP391" s="9" t="str">
        <f t="shared" ca="1" si="171"/>
        <v/>
      </c>
      <c r="FQ391" s="9" t="str">
        <f t="shared" ca="1" si="172"/>
        <v/>
      </c>
      <c r="FR391" s="9" t="str">
        <f t="shared" ca="1" si="173"/>
        <v/>
      </c>
      <c r="FS391" s="9" t="str">
        <f t="shared" ca="1" si="174"/>
        <v/>
      </c>
      <c r="FT391" s="9" t="str">
        <f t="shared" ca="1" si="175"/>
        <v/>
      </c>
      <c r="FU391" s="9" t="str">
        <f t="shared" ca="1" si="176"/>
        <v/>
      </c>
      <c r="FV391" s="9" t="str">
        <f t="shared" ca="1" si="177"/>
        <v/>
      </c>
      <c r="FW391" s="9" t="str">
        <f t="shared" ca="1" si="178"/>
        <v/>
      </c>
      <c r="FX391" s="9" t="str">
        <f t="shared" ca="1" si="179"/>
        <v/>
      </c>
      <c r="FY391" s="9" t="str">
        <f t="shared" ca="1" si="180"/>
        <v/>
      </c>
      <c r="FZ391" s="9" t="str">
        <f t="shared" ca="1" si="181"/>
        <v/>
      </c>
      <c r="GA391" s="9" t="str">
        <f t="shared" ca="1" si="182"/>
        <v/>
      </c>
      <c r="GB391" s="9" t="str">
        <f t="shared" ca="1" si="183"/>
        <v/>
      </c>
      <c r="GC391" s="9" t="str">
        <f t="shared" ca="1" si="184"/>
        <v/>
      </c>
      <c r="GD391" s="9" t="str">
        <f t="shared" ca="1" si="185"/>
        <v/>
      </c>
      <c r="GE391" s="9" t="str">
        <f t="shared" ca="1" si="186"/>
        <v/>
      </c>
      <c r="GF391" s="9" t="str">
        <f t="shared" ca="1" si="187"/>
        <v/>
      </c>
      <c r="GG391" s="9" t="str">
        <f t="shared" ca="1" si="188"/>
        <v/>
      </c>
      <c r="GH391" s="9" t="str">
        <f t="shared" ca="1" si="189"/>
        <v/>
      </c>
      <c r="GI391" s="9" t="str">
        <f t="shared" ca="1" si="190"/>
        <v/>
      </c>
      <c r="GJ391" s="9" t="str">
        <f t="shared" ca="1" si="191"/>
        <v/>
      </c>
      <c r="GK391" s="9" t="str">
        <f t="shared" ca="1" si="192"/>
        <v/>
      </c>
      <c r="GL391" s="9" t="str">
        <f t="shared" ca="1" si="193"/>
        <v/>
      </c>
      <c r="GM391" s="9" t="str">
        <f t="shared" ca="1" si="194"/>
        <v/>
      </c>
      <c r="GN391" s="9" t="str">
        <f t="shared" ca="1" si="195"/>
        <v/>
      </c>
      <c r="GO391" s="9" t="str">
        <f t="shared" ca="1" si="196"/>
        <v/>
      </c>
      <c r="GP391" s="9" t="str">
        <f t="shared" ca="1" si="197"/>
        <v/>
      </c>
      <c r="GQ391" s="9" t="str">
        <f t="shared" ca="1" si="198"/>
        <v/>
      </c>
      <c r="GR391" s="9" t="str">
        <f t="shared" ca="1" si="199"/>
        <v/>
      </c>
      <c r="GS391" s="9" t="str">
        <f t="shared" ca="1" si="200"/>
        <v/>
      </c>
      <c r="GT391" s="9" t="str">
        <f t="shared" ca="1" si="201"/>
        <v/>
      </c>
      <c r="GU391" s="9" t="str">
        <f t="shared" ca="1" si="202"/>
        <v/>
      </c>
      <c r="GV391" s="9" t="str">
        <f t="shared" ca="1" si="203"/>
        <v/>
      </c>
      <c r="GW391" s="9" t="str">
        <f t="shared" ca="1" si="204"/>
        <v/>
      </c>
      <c r="GX391" s="9" t="str">
        <f t="shared" ca="1" si="205"/>
        <v/>
      </c>
      <c r="GY391" s="9" t="str">
        <f t="shared" ca="1" si="206"/>
        <v/>
      </c>
      <c r="GZ391" s="9" t="str">
        <f t="shared" ca="1" si="207"/>
        <v/>
      </c>
      <c r="HA391" s="9" t="str">
        <f t="shared" ca="1" si="208"/>
        <v/>
      </c>
      <c r="HB391" s="9" t="str">
        <f t="shared" ca="1" si="209"/>
        <v/>
      </c>
      <c r="HC391" s="9" t="str">
        <f t="shared" ca="1" si="210"/>
        <v/>
      </c>
      <c r="HD391" s="9" t="str">
        <f t="shared" ca="1" si="211"/>
        <v/>
      </c>
      <c r="HE391" s="9" t="str">
        <f t="shared" ca="1" si="212"/>
        <v/>
      </c>
      <c r="HF391" s="9" t="str">
        <f t="shared" ca="1" si="213"/>
        <v/>
      </c>
      <c r="HG391" s="9" t="str">
        <f t="shared" ca="1" si="214"/>
        <v/>
      </c>
      <c r="HH391" s="9" t="str">
        <f t="shared" ca="1" si="215"/>
        <v/>
      </c>
      <c r="HI391" s="9" t="str">
        <f t="shared" ca="1" si="216"/>
        <v/>
      </c>
      <c r="HJ391" s="9" t="str">
        <f t="shared" ca="1" si="217"/>
        <v/>
      </c>
      <c r="HK391" s="9" t="str">
        <f t="shared" ca="1" si="218"/>
        <v/>
      </c>
      <c r="HL391" s="9" t="str">
        <f t="shared" ca="1" si="219"/>
        <v/>
      </c>
      <c r="HM391" s="31" t="str">
        <f t="shared" ca="1" si="220"/>
        <v/>
      </c>
      <c r="HN391" s="9" t="str">
        <f t="shared" ca="1" si="221"/>
        <v/>
      </c>
      <c r="HO391" s="9" t="str">
        <f t="shared" ca="1" si="222"/>
        <v/>
      </c>
      <c r="HP391" s="9" t="str">
        <f t="shared" ca="1" si="223"/>
        <v/>
      </c>
      <c r="HQ391" s="9" t="str">
        <f t="shared" ca="1" si="224"/>
        <v/>
      </c>
      <c r="HR391" s="9" t="str">
        <f t="shared" ca="1" si="225"/>
        <v/>
      </c>
      <c r="HS391" s="9" t="str">
        <f t="shared" ca="1" si="226"/>
        <v/>
      </c>
      <c r="HT391" s="9" t="str">
        <f t="shared" ca="1" si="227"/>
        <v/>
      </c>
      <c r="HU391" s="9" t="str">
        <f t="shared" ca="1" si="228"/>
        <v/>
      </c>
      <c r="HV391" s="9" t="str">
        <f t="shared" ca="1" si="229"/>
        <v/>
      </c>
      <c r="HW391" s="9" t="str">
        <f t="shared" ca="1" si="230"/>
        <v/>
      </c>
      <c r="HX391" s="9" t="str">
        <f t="shared" ca="1" si="231"/>
        <v/>
      </c>
      <c r="HY391" s="9" t="str">
        <f t="shared" ca="1" si="232"/>
        <v/>
      </c>
      <c r="HZ391" s="9" t="str">
        <f t="shared" ca="1" si="233"/>
        <v/>
      </c>
      <c r="IA391" s="9" t="str">
        <f t="shared" ca="1" si="234"/>
        <v/>
      </c>
      <c r="IB391" s="9" t="str">
        <f t="shared" ca="1" si="235"/>
        <v/>
      </c>
      <c r="IC391" s="9" t="str">
        <f t="shared" ca="1" si="236"/>
        <v/>
      </c>
      <c r="ID391" s="9" t="str">
        <f t="shared" ca="1" si="237"/>
        <v/>
      </c>
      <c r="IE391" s="9" t="str">
        <f t="shared" ca="1" si="238"/>
        <v/>
      </c>
      <c r="IF391" s="9" t="str">
        <f t="shared" ca="1" si="239"/>
        <v/>
      </c>
      <c r="IG391" s="9" t="str">
        <f t="shared" ca="1" si="240"/>
        <v/>
      </c>
      <c r="IH391" s="9" t="str">
        <f t="shared" ca="1" si="241"/>
        <v/>
      </c>
      <c r="II391" s="9" t="str">
        <f t="shared" ca="1" si="242"/>
        <v/>
      </c>
      <c r="IJ391" s="9" t="str">
        <f t="shared" ca="1" si="243"/>
        <v/>
      </c>
      <c r="IK391" s="9" t="str">
        <f t="shared" ca="1" si="244"/>
        <v/>
      </c>
      <c r="IL391" s="9" t="str">
        <f t="shared" ca="1" si="245"/>
        <v/>
      </c>
      <c r="IM391" s="9" t="str">
        <f t="shared" ca="1" si="246"/>
        <v/>
      </c>
      <c r="IN391" s="9" t="str">
        <f t="shared" ca="1" si="247"/>
        <v/>
      </c>
      <c r="IO391" s="9" t="str">
        <f t="shared" ca="1" si="248"/>
        <v/>
      </c>
      <c r="IP391" s="9" t="str">
        <f t="shared" ca="1" si="249"/>
        <v/>
      </c>
      <c r="IQ391" s="9" t="str">
        <f t="shared" ca="1" si="250"/>
        <v/>
      </c>
      <c r="IR391" s="9" t="str">
        <f t="shared" ca="1" si="251"/>
        <v/>
      </c>
      <c r="IS391" s="9" t="str">
        <f t="shared" ca="1" si="252"/>
        <v/>
      </c>
      <c r="IT391" s="9" t="str">
        <f t="shared" ca="1" si="253"/>
        <v/>
      </c>
      <c r="IU391" s="9" t="str">
        <f t="shared" ca="1" si="254"/>
        <v/>
      </c>
      <c r="IV391" s="31" t="str">
        <f t="shared" ca="1" si="255"/>
        <v/>
      </c>
    </row>
    <row r="392" spans="2:256">
      <c r="B392" s="163">
        <v>16</v>
      </c>
      <c r="C392" s="163" t="str">
        <f ca="1">IF(P392&gt;0,MAX($C$375:C391)+1,"")</f>
        <v/>
      </c>
      <c r="D392" s="163" t="str">
        <f ca="1">IF(ISERROR(INDEX(WS,ROWS($B$377:$B392))),"",MID(INDEX(WS,ROWS($B$377:$B392)), FIND("]",INDEX(WS,ROWS($B$377:$B392)))+1,32))&amp;T(NOW())</f>
        <v/>
      </c>
      <c r="E392" s="163" t="str">
        <f t="shared" ca="1" si="5"/>
        <v/>
      </c>
      <c r="F392" s="163" t="str">
        <f t="shared" ca="1" si="6"/>
        <v/>
      </c>
      <c r="G392" s="163" t="str">
        <f t="shared" ca="1" si="7"/>
        <v/>
      </c>
      <c r="H392" s="163" t="str">
        <f t="shared" ca="1" si="8"/>
        <v/>
      </c>
      <c r="I392" s="163" t="str">
        <f t="shared" ca="1" si="9"/>
        <v/>
      </c>
      <c r="J392" s="163" t="str">
        <f t="shared" ca="1" si="10"/>
        <v/>
      </c>
      <c r="K392" s="163" t="str">
        <f t="shared" ca="1" si="11"/>
        <v/>
      </c>
      <c r="L392" s="163" t="str">
        <f t="shared" ca="1" si="12"/>
        <v/>
      </c>
      <c r="M392" s="163" t="str">
        <f t="shared" ca="1" si="13"/>
        <v/>
      </c>
      <c r="N392" s="344" t="str">
        <f t="shared" ca="1" si="14"/>
        <v/>
      </c>
      <c r="O392" s="344" t="str">
        <f t="shared" ca="1" si="15"/>
        <v/>
      </c>
      <c r="P392" s="163">
        <f t="shared" ca="1" si="4"/>
        <v>0</v>
      </c>
      <c r="Q392" s="14" t="str">
        <f t="shared" ca="1" si="16"/>
        <v/>
      </c>
      <c r="R392" s="14" t="str">
        <f t="shared" ca="1" si="17"/>
        <v/>
      </c>
      <c r="S392" s="14" t="str">
        <f t="shared" ca="1" si="18"/>
        <v/>
      </c>
      <c r="T392" s="14" t="str">
        <f t="shared" ca="1" si="19"/>
        <v/>
      </c>
      <c r="U392" s="14" t="str">
        <f t="shared" ca="1" si="20"/>
        <v/>
      </c>
      <c r="V392" s="14" t="str">
        <f t="shared" ca="1" si="21"/>
        <v/>
      </c>
      <c r="W392" s="14" t="str">
        <f t="shared" ca="1" si="22"/>
        <v/>
      </c>
      <c r="X392" s="14" t="str">
        <f t="shared" ca="1" si="23"/>
        <v/>
      </c>
      <c r="Y392" s="14" t="str">
        <f t="shared" ca="1" si="24"/>
        <v/>
      </c>
      <c r="Z392" s="14" t="str">
        <f t="shared" ca="1" si="25"/>
        <v/>
      </c>
      <c r="AA392" s="14" t="str">
        <f t="shared" ca="1" si="26"/>
        <v/>
      </c>
      <c r="AB392" s="14" t="str">
        <f t="shared" ca="1" si="27"/>
        <v/>
      </c>
      <c r="AC392" s="14" t="str">
        <f t="shared" ca="1" si="28"/>
        <v/>
      </c>
      <c r="AD392" s="14" t="str">
        <f t="shared" ca="1" si="29"/>
        <v/>
      </c>
      <c r="AE392" s="14" t="str">
        <f t="shared" ca="1" si="30"/>
        <v/>
      </c>
      <c r="AF392" s="14" t="str">
        <f t="shared" ca="1" si="31"/>
        <v/>
      </c>
      <c r="AG392" s="14" t="str">
        <f t="shared" ca="1" si="32"/>
        <v/>
      </c>
      <c r="AH392" s="14" t="str">
        <f t="shared" ca="1" si="33"/>
        <v/>
      </c>
      <c r="AI392" s="14" t="str">
        <f t="shared" ca="1" si="34"/>
        <v/>
      </c>
      <c r="AJ392" s="14" t="str">
        <f t="shared" ca="1" si="35"/>
        <v/>
      </c>
      <c r="AK392" s="14" t="str">
        <f t="shared" ca="1" si="36"/>
        <v/>
      </c>
      <c r="AL392" s="14" t="str">
        <f t="shared" ca="1" si="37"/>
        <v/>
      </c>
      <c r="AM392" s="14" t="str">
        <f t="shared" ca="1" si="38"/>
        <v/>
      </c>
      <c r="AN392" s="14" t="str">
        <f t="shared" ca="1" si="39"/>
        <v/>
      </c>
      <c r="AO392" s="14" t="str">
        <f t="shared" ca="1" si="40"/>
        <v/>
      </c>
      <c r="AP392" s="14" t="str">
        <f t="shared" ca="1" si="41"/>
        <v/>
      </c>
      <c r="AQ392" s="14" t="str">
        <f t="shared" ca="1" si="42"/>
        <v/>
      </c>
      <c r="AR392" s="14" t="str">
        <f t="shared" ca="1" si="43"/>
        <v/>
      </c>
      <c r="AS392" s="14" t="str">
        <f t="shared" ca="1" si="44"/>
        <v/>
      </c>
      <c r="AT392" s="14" t="str">
        <f t="shared" ca="1" si="45"/>
        <v/>
      </c>
      <c r="AU392" s="14" t="str">
        <f t="shared" ca="1" si="46"/>
        <v/>
      </c>
      <c r="AV392" s="14" t="str">
        <f t="shared" ca="1" si="47"/>
        <v/>
      </c>
      <c r="AW392" s="14" t="str">
        <f t="shared" ca="1" si="48"/>
        <v/>
      </c>
      <c r="AX392" s="14" t="str">
        <f t="shared" ca="1" si="49"/>
        <v/>
      </c>
      <c r="AY392" s="14" t="str">
        <f t="shared" ca="1" si="50"/>
        <v/>
      </c>
      <c r="AZ392" s="14" t="str">
        <f t="shared" ca="1" si="51"/>
        <v/>
      </c>
      <c r="BA392" s="14" t="str">
        <f t="shared" ca="1" si="52"/>
        <v/>
      </c>
      <c r="BB392" s="14" t="str">
        <f t="shared" ca="1" si="53"/>
        <v/>
      </c>
      <c r="BC392" s="14" t="str">
        <f t="shared" ca="1" si="54"/>
        <v/>
      </c>
      <c r="BD392" s="14" t="str">
        <f t="shared" ca="1" si="55"/>
        <v/>
      </c>
      <c r="BE392" s="14" t="str">
        <f t="shared" ca="1" si="56"/>
        <v/>
      </c>
      <c r="BF392" s="14" t="str">
        <f t="shared" ca="1" si="57"/>
        <v/>
      </c>
      <c r="BG392" s="14" t="str">
        <f t="shared" ca="1" si="58"/>
        <v/>
      </c>
      <c r="BH392" s="14" t="str">
        <f t="shared" ca="1" si="59"/>
        <v/>
      </c>
      <c r="BI392" s="14" t="str">
        <f t="shared" ca="1" si="60"/>
        <v/>
      </c>
      <c r="BJ392" s="14" t="str">
        <f t="shared" ca="1" si="61"/>
        <v/>
      </c>
      <c r="BK392" s="14" t="str">
        <f t="shared" ca="1" si="62"/>
        <v/>
      </c>
      <c r="BL392" s="14" t="str">
        <f t="shared" ca="1" si="63"/>
        <v/>
      </c>
      <c r="BM392" s="14" t="str">
        <f t="shared" ca="1" si="64"/>
        <v/>
      </c>
      <c r="BN392" s="14" t="str">
        <f t="shared" ca="1" si="65"/>
        <v/>
      </c>
      <c r="BO392" s="14" t="str">
        <f t="shared" ca="1" si="66"/>
        <v/>
      </c>
      <c r="BP392" s="14" t="str">
        <f t="shared" ca="1" si="67"/>
        <v/>
      </c>
      <c r="BQ392" s="14" t="str">
        <f t="shared" ca="1" si="68"/>
        <v/>
      </c>
      <c r="BR392" s="14" t="str">
        <f t="shared" ca="1" si="69"/>
        <v/>
      </c>
      <c r="BS392" s="14" t="str">
        <f t="shared" ca="1" si="70"/>
        <v/>
      </c>
      <c r="BT392" s="14" t="str">
        <f t="shared" ca="1" si="71"/>
        <v/>
      </c>
      <c r="BU392" s="14" t="str">
        <f t="shared" ca="1" si="72"/>
        <v/>
      </c>
      <c r="BV392" s="14" t="str">
        <f t="shared" ca="1" si="73"/>
        <v/>
      </c>
      <c r="BW392" s="14" t="str">
        <f t="shared" ca="1" si="74"/>
        <v/>
      </c>
      <c r="BX392" s="14" t="str">
        <f t="shared" ca="1" si="75"/>
        <v/>
      </c>
      <c r="BY392" s="14" t="str">
        <f t="shared" ca="1" si="76"/>
        <v/>
      </c>
      <c r="BZ392" s="14" t="str">
        <f t="shared" ca="1" si="77"/>
        <v/>
      </c>
      <c r="CA392" s="14" t="str">
        <f t="shared" ca="1" si="78"/>
        <v/>
      </c>
      <c r="CB392" s="14" t="str">
        <f t="shared" ca="1" si="79"/>
        <v/>
      </c>
      <c r="CC392" s="14" t="str">
        <f t="shared" ca="1" si="80"/>
        <v/>
      </c>
      <c r="CD392" s="14" t="str">
        <f t="shared" ca="1" si="81"/>
        <v/>
      </c>
      <c r="CE392" s="14" t="str">
        <f t="shared" ca="1" si="82"/>
        <v/>
      </c>
      <c r="CF392" s="14" t="str">
        <f t="shared" ca="1" si="83"/>
        <v/>
      </c>
      <c r="CG392" s="14" t="str">
        <f t="shared" ca="1" si="84"/>
        <v/>
      </c>
      <c r="CH392" s="14" t="str">
        <f t="shared" ca="1" si="85"/>
        <v/>
      </c>
      <c r="CI392" s="14" t="str">
        <f t="shared" ca="1" si="86"/>
        <v/>
      </c>
      <c r="CJ392" s="14" t="str">
        <f t="shared" ca="1" si="87"/>
        <v/>
      </c>
      <c r="CK392" s="14" t="str">
        <f t="shared" ca="1" si="88"/>
        <v/>
      </c>
      <c r="CL392" s="14" t="str">
        <f t="shared" ca="1" si="89"/>
        <v/>
      </c>
      <c r="CM392" s="14" t="str">
        <f t="shared" ca="1" si="90"/>
        <v/>
      </c>
      <c r="CN392" s="14" t="str">
        <f t="shared" ca="1" si="91"/>
        <v/>
      </c>
      <c r="CO392" s="14" t="str">
        <f t="shared" ca="1" si="92"/>
        <v/>
      </c>
      <c r="CP392" s="14" t="str">
        <f t="shared" ca="1" si="93"/>
        <v/>
      </c>
      <c r="CQ392" s="14" t="str">
        <f t="shared" ca="1" si="94"/>
        <v/>
      </c>
      <c r="CR392" s="14" t="str">
        <f t="shared" ca="1" si="95"/>
        <v/>
      </c>
      <c r="CS392" s="9" t="str">
        <f t="shared" ca="1" si="96"/>
        <v/>
      </c>
      <c r="CT392" s="9" t="str">
        <f t="shared" ca="1" si="97"/>
        <v/>
      </c>
      <c r="CU392" s="9" t="str">
        <f t="shared" ca="1" si="98"/>
        <v/>
      </c>
      <c r="CV392" s="9" t="str">
        <f t="shared" ca="1" si="99"/>
        <v/>
      </c>
      <c r="CW392" s="9" t="str">
        <f t="shared" ca="1" si="100"/>
        <v/>
      </c>
      <c r="CX392" s="9" t="str">
        <f t="shared" ca="1" si="101"/>
        <v/>
      </c>
      <c r="CY392" s="9" t="str">
        <f t="shared" ca="1" si="102"/>
        <v/>
      </c>
      <c r="CZ392" s="9" t="str">
        <f t="shared" ca="1" si="103"/>
        <v/>
      </c>
      <c r="DA392" s="9" t="str">
        <f t="shared" ca="1" si="104"/>
        <v/>
      </c>
      <c r="DB392" s="9" t="str">
        <f t="shared" ca="1" si="105"/>
        <v/>
      </c>
      <c r="DC392" s="9" t="str">
        <f t="shared" ca="1" si="106"/>
        <v/>
      </c>
      <c r="DD392" s="9" t="str">
        <f t="shared" ca="1" si="107"/>
        <v/>
      </c>
      <c r="DE392" s="9" t="str">
        <f t="shared" ca="1" si="108"/>
        <v/>
      </c>
      <c r="DF392" s="9" t="str">
        <f t="shared" ca="1" si="109"/>
        <v/>
      </c>
      <c r="DG392" s="9" t="str">
        <f t="shared" ca="1" si="110"/>
        <v/>
      </c>
      <c r="DH392" s="9" t="str">
        <f t="shared" ca="1" si="111"/>
        <v/>
      </c>
      <c r="DI392" s="9" t="str">
        <f t="shared" ca="1" si="112"/>
        <v/>
      </c>
      <c r="DJ392" s="9" t="str">
        <f t="shared" ca="1" si="113"/>
        <v/>
      </c>
      <c r="DK392" s="9" t="str">
        <f t="shared" ca="1" si="114"/>
        <v/>
      </c>
      <c r="DL392" s="9" t="str">
        <f t="shared" ca="1" si="115"/>
        <v/>
      </c>
      <c r="DM392" s="9" t="str">
        <f t="shared" ca="1" si="116"/>
        <v/>
      </c>
      <c r="DN392" s="9" t="str">
        <f t="shared" ca="1" si="117"/>
        <v/>
      </c>
      <c r="DO392" s="9" t="str">
        <f t="shared" ca="1" si="118"/>
        <v/>
      </c>
      <c r="DP392" s="9" t="str">
        <f t="shared" ca="1" si="119"/>
        <v/>
      </c>
      <c r="DQ392" s="9" t="str">
        <f t="shared" ca="1" si="120"/>
        <v/>
      </c>
      <c r="DR392" s="9" t="str">
        <f t="shared" ca="1" si="121"/>
        <v/>
      </c>
      <c r="DS392" s="9" t="str">
        <f t="shared" ca="1" si="122"/>
        <v/>
      </c>
      <c r="DT392" s="9" t="str">
        <f t="shared" ca="1" si="123"/>
        <v/>
      </c>
      <c r="DU392" s="9" t="str">
        <f t="shared" ca="1" si="124"/>
        <v/>
      </c>
      <c r="DV392" s="9" t="str">
        <f t="shared" ca="1" si="125"/>
        <v/>
      </c>
      <c r="DW392" s="9" t="str">
        <f t="shared" ca="1" si="126"/>
        <v/>
      </c>
      <c r="DX392" s="9" t="str">
        <f t="shared" ca="1" si="127"/>
        <v/>
      </c>
      <c r="DY392" s="9" t="str">
        <f t="shared" ca="1" si="128"/>
        <v/>
      </c>
      <c r="DZ392" s="9" t="str">
        <f t="shared" ca="1" si="129"/>
        <v/>
      </c>
      <c r="EA392" s="9" t="str">
        <f t="shared" ca="1" si="130"/>
        <v/>
      </c>
      <c r="EB392" s="9" t="str">
        <f t="shared" ca="1" si="131"/>
        <v/>
      </c>
      <c r="EC392" s="9" t="str">
        <f t="shared" ca="1" si="132"/>
        <v/>
      </c>
      <c r="ED392" s="9" t="str">
        <f t="shared" ca="1" si="133"/>
        <v/>
      </c>
      <c r="EE392" s="9" t="str">
        <f t="shared" ca="1" si="134"/>
        <v/>
      </c>
      <c r="EF392" s="9" t="str">
        <f t="shared" ca="1" si="135"/>
        <v/>
      </c>
      <c r="EG392" s="9" t="str">
        <f t="shared" ca="1" si="136"/>
        <v/>
      </c>
      <c r="EH392" s="9" t="str">
        <f t="shared" ca="1" si="137"/>
        <v/>
      </c>
      <c r="EI392" s="9" t="str">
        <f t="shared" ca="1" si="138"/>
        <v/>
      </c>
      <c r="EJ392" s="9" t="str">
        <f t="shared" ca="1" si="139"/>
        <v/>
      </c>
      <c r="EK392" s="9" t="str">
        <f t="shared" ca="1" si="140"/>
        <v/>
      </c>
      <c r="EL392" s="9" t="str">
        <f t="shared" ca="1" si="141"/>
        <v/>
      </c>
      <c r="EM392" s="9" t="str">
        <f t="shared" ca="1" si="142"/>
        <v/>
      </c>
      <c r="EN392" s="9" t="str">
        <f t="shared" ca="1" si="143"/>
        <v/>
      </c>
      <c r="EO392" s="9" t="str">
        <f t="shared" ca="1" si="144"/>
        <v/>
      </c>
      <c r="EP392" s="9" t="str">
        <f t="shared" ca="1" si="145"/>
        <v/>
      </c>
      <c r="EQ392" s="9" t="str">
        <f t="shared" ca="1" si="146"/>
        <v/>
      </c>
      <c r="ER392" s="9" t="str">
        <f t="shared" ca="1" si="147"/>
        <v/>
      </c>
      <c r="ES392" s="9" t="str">
        <f t="shared" ca="1" si="148"/>
        <v/>
      </c>
      <c r="ET392" s="9" t="str">
        <f t="shared" ca="1" si="149"/>
        <v/>
      </c>
      <c r="EU392" s="9" t="str">
        <f t="shared" ca="1" si="150"/>
        <v/>
      </c>
      <c r="EV392" s="9" t="str">
        <f t="shared" ca="1" si="151"/>
        <v/>
      </c>
      <c r="EW392" s="9" t="str">
        <f t="shared" ca="1" si="152"/>
        <v/>
      </c>
      <c r="EX392" s="9" t="str">
        <f t="shared" ca="1" si="153"/>
        <v/>
      </c>
      <c r="EY392" s="9" t="str">
        <f t="shared" ca="1" si="154"/>
        <v/>
      </c>
      <c r="EZ392" s="9" t="str">
        <f t="shared" ca="1" si="155"/>
        <v/>
      </c>
      <c r="FA392" s="9" t="str">
        <f t="shared" ca="1" si="156"/>
        <v/>
      </c>
      <c r="FB392" s="9" t="str">
        <f t="shared" ca="1" si="157"/>
        <v/>
      </c>
      <c r="FC392" s="9" t="str">
        <f t="shared" ca="1" si="158"/>
        <v/>
      </c>
      <c r="FD392" s="9" t="str">
        <f t="shared" ca="1" si="159"/>
        <v/>
      </c>
      <c r="FE392" s="9" t="str">
        <f t="shared" ca="1" si="160"/>
        <v/>
      </c>
      <c r="FF392" s="9" t="str">
        <f t="shared" ca="1" si="161"/>
        <v/>
      </c>
      <c r="FG392" s="9" t="str">
        <f t="shared" ca="1" si="162"/>
        <v/>
      </c>
      <c r="FH392" s="9" t="str">
        <f t="shared" ca="1" si="163"/>
        <v/>
      </c>
      <c r="FI392" s="9" t="str">
        <f t="shared" ca="1" si="164"/>
        <v/>
      </c>
      <c r="FJ392" s="9" t="str">
        <f t="shared" ca="1" si="165"/>
        <v/>
      </c>
      <c r="FK392" s="9" t="str">
        <f t="shared" ca="1" si="166"/>
        <v/>
      </c>
      <c r="FL392" s="9" t="str">
        <f t="shared" ca="1" si="167"/>
        <v/>
      </c>
      <c r="FM392" s="9" t="str">
        <f t="shared" ca="1" si="168"/>
        <v/>
      </c>
      <c r="FN392" s="9" t="str">
        <f t="shared" ca="1" si="169"/>
        <v/>
      </c>
      <c r="FO392" s="9" t="str">
        <f t="shared" ca="1" si="170"/>
        <v/>
      </c>
      <c r="FP392" s="9" t="str">
        <f t="shared" ca="1" si="171"/>
        <v/>
      </c>
      <c r="FQ392" s="9" t="str">
        <f t="shared" ca="1" si="172"/>
        <v/>
      </c>
      <c r="FR392" s="9" t="str">
        <f t="shared" ca="1" si="173"/>
        <v/>
      </c>
      <c r="FS392" s="9" t="str">
        <f t="shared" ca="1" si="174"/>
        <v/>
      </c>
      <c r="FT392" s="9" t="str">
        <f t="shared" ca="1" si="175"/>
        <v/>
      </c>
      <c r="FU392" s="9" t="str">
        <f t="shared" ca="1" si="176"/>
        <v/>
      </c>
      <c r="FV392" s="9" t="str">
        <f t="shared" ca="1" si="177"/>
        <v/>
      </c>
      <c r="FW392" s="9" t="str">
        <f t="shared" ca="1" si="178"/>
        <v/>
      </c>
      <c r="FX392" s="9" t="str">
        <f t="shared" ca="1" si="179"/>
        <v/>
      </c>
      <c r="FY392" s="9" t="str">
        <f t="shared" ca="1" si="180"/>
        <v/>
      </c>
      <c r="FZ392" s="9" t="str">
        <f t="shared" ca="1" si="181"/>
        <v/>
      </c>
      <c r="GA392" s="9" t="str">
        <f t="shared" ca="1" si="182"/>
        <v/>
      </c>
      <c r="GB392" s="9" t="str">
        <f t="shared" ca="1" si="183"/>
        <v/>
      </c>
      <c r="GC392" s="9" t="str">
        <f t="shared" ca="1" si="184"/>
        <v/>
      </c>
      <c r="GD392" s="9" t="str">
        <f t="shared" ca="1" si="185"/>
        <v/>
      </c>
      <c r="GE392" s="9" t="str">
        <f t="shared" ca="1" si="186"/>
        <v/>
      </c>
      <c r="GF392" s="9" t="str">
        <f t="shared" ca="1" si="187"/>
        <v/>
      </c>
      <c r="GG392" s="9" t="str">
        <f t="shared" ca="1" si="188"/>
        <v/>
      </c>
      <c r="GH392" s="9" t="str">
        <f t="shared" ca="1" si="189"/>
        <v/>
      </c>
      <c r="GI392" s="9" t="str">
        <f t="shared" ca="1" si="190"/>
        <v/>
      </c>
      <c r="GJ392" s="9" t="str">
        <f t="shared" ca="1" si="191"/>
        <v/>
      </c>
      <c r="GK392" s="9" t="str">
        <f t="shared" ca="1" si="192"/>
        <v/>
      </c>
      <c r="GL392" s="9" t="str">
        <f t="shared" ca="1" si="193"/>
        <v/>
      </c>
      <c r="GM392" s="9" t="str">
        <f t="shared" ca="1" si="194"/>
        <v/>
      </c>
      <c r="GN392" s="9" t="str">
        <f t="shared" ca="1" si="195"/>
        <v/>
      </c>
      <c r="GO392" s="9" t="str">
        <f t="shared" ca="1" si="196"/>
        <v/>
      </c>
      <c r="GP392" s="9" t="str">
        <f t="shared" ca="1" si="197"/>
        <v/>
      </c>
      <c r="GQ392" s="9" t="str">
        <f t="shared" ca="1" si="198"/>
        <v/>
      </c>
      <c r="GR392" s="9" t="str">
        <f t="shared" ca="1" si="199"/>
        <v/>
      </c>
      <c r="GS392" s="9" t="str">
        <f t="shared" ca="1" si="200"/>
        <v/>
      </c>
      <c r="GT392" s="9" t="str">
        <f t="shared" ca="1" si="201"/>
        <v/>
      </c>
      <c r="GU392" s="9" t="str">
        <f t="shared" ca="1" si="202"/>
        <v/>
      </c>
      <c r="GV392" s="9" t="str">
        <f t="shared" ca="1" si="203"/>
        <v/>
      </c>
      <c r="GW392" s="9" t="str">
        <f t="shared" ca="1" si="204"/>
        <v/>
      </c>
      <c r="GX392" s="9" t="str">
        <f t="shared" ca="1" si="205"/>
        <v/>
      </c>
      <c r="GY392" s="9" t="str">
        <f t="shared" ca="1" si="206"/>
        <v/>
      </c>
      <c r="GZ392" s="9" t="str">
        <f t="shared" ca="1" si="207"/>
        <v/>
      </c>
      <c r="HA392" s="9" t="str">
        <f t="shared" ca="1" si="208"/>
        <v/>
      </c>
      <c r="HB392" s="9" t="str">
        <f t="shared" ca="1" si="209"/>
        <v/>
      </c>
      <c r="HC392" s="9" t="str">
        <f t="shared" ca="1" si="210"/>
        <v/>
      </c>
      <c r="HD392" s="9" t="str">
        <f t="shared" ca="1" si="211"/>
        <v/>
      </c>
      <c r="HE392" s="9" t="str">
        <f t="shared" ca="1" si="212"/>
        <v/>
      </c>
      <c r="HF392" s="9" t="str">
        <f t="shared" ca="1" si="213"/>
        <v/>
      </c>
      <c r="HG392" s="9" t="str">
        <f t="shared" ca="1" si="214"/>
        <v/>
      </c>
      <c r="HH392" s="9" t="str">
        <f t="shared" ca="1" si="215"/>
        <v/>
      </c>
      <c r="HI392" s="9" t="str">
        <f t="shared" ca="1" si="216"/>
        <v/>
      </c>
      <c r="HJ392" s="9" t="str">
        <f t="shared" ca="1" si="217"/>
        <v/>
      </c>
      <c r="HK392" s="9" t="str">
        <f t="shared" ca="1" si="218"/>
        <v/>
      </c>
      <c r="HL392" s="9" t="str">
        <f t="shared" ca="1" si="219"/>
        <v/>
      </c>
      <c r="HM392" s="31" t="str">
        <f t="shared" ca="1" si="220"/>
        <v/>
      </c>
      <c r="HN392" s="9" t="str">
        <f t="shared" ca="1" si="221"/>
        <v/>
      </c>
      <c r="HO392" s="9" t="str">
        <f t="shared" ca="1" si="222"/>
        <v/>
      </c>
      <c r="HP392" s="9" t="str">
        <f t="shared" ca="1" si="223"/>
        <v/>
      </c>
      <c r="HQ392" s="9" t="str">
        <f t="shared" ca="1" si="224"/>
        <v/>
      </c>
      <c r="HR392" s="9" t="str">
        <f t="shared" ca="1" si="225"/>
        <v/>
      </c>
      <c r="HS392" s="9" t="str">
        <f t="shared" ca="1" si="226"/>
        <v/>
      </c>
      <c r="HT392" s="9" t="str">
        <f t="shared" ca="1" si="227"/>
        <v/>
      </c>
      <c r="HU392" s="9" t="str">
        <f t="shared" ca="1" si="228"/>
        <v/>
      </c>
      <c r="HV392" s="9" t="str">
        <f t="shared" ca="1" si="229"/>
        <v/>
      </c>
      <c r="HW392" s="9" t="str">
        <f t="shared" ca="1" si="230"/>
        <v/>
      </c>
      <c r="HX392" s="9" t="str">
        <f t="shared" ca="1" si="231"/>
        <v/>
      </c>
      <c r="HY392" s="9" t="str">
        <f t="shared" ca="1" si="232"/>
        <v/>
      </c>
      <c r="HZ392" s="9" t="str">
        <f t="shared" ca="1" si="233"/>
        <v/>
      </c>
      <c r="IA392" s="9" t="str">
        <f t="shared" ca="1" si="234"/>
        <v/>
      </c>
      <c r="IB392" s="9" t="str">
        <f t="shared" ca="1" si="235"/>
        <v/>
      </c>
      <c r="IC392" s="9" t="str">
        <f t="shared" ca="1" si="236"/>
        <v/>
      </c>
      <c r="ID392" s="9" t="str">
        <f t="shared" ca="1" si="237"/>
        <v/>
      </c>
      <c r="IE392" s="9" t="str">
        <f t="shared" ca="1" si="238"/>
        <v/>
      </c>
      <c r="IF392" s="9" t="str">
        <f t="shared" ca="1" si="239"/>
        <v/>
      </c>
      <c r="IG392" s="9" t="str">
        <f t="shared" ca="1" si="240"/>
        <v/>
      </c>
      <c r="IH392" s="9" t="str">
        <f t="shared" ca="1" si="241"/>
        <v/>
      </c>
      <c r="II392" s="9" t="str">
        <f t="shared" ca="1" si="242"/>
        <v/>
      </c>
      <c r="IJ392" s="9" t="str">
        <f t="shared" ca="1" si="243"/>
        <v/>
      </c>
      <c r="IK392" s="9" t="str">
        <f t="shared" ca="1" si="244"/>
        <v/>
      </c>
      <c r="IL392" s="9" t="str">
        <f t="shared" ca="1" si="245"/>
        <v/>
      </c>
      <c r="IM392" s="9" t="str">
        <f t="shared" ca="1" si="246"/>
        <v/>
      </c>
      <c r="IN392" s="9" t="str">
        <f t="shared" ca="1" si="247"/>
        <v/>
      </c>
      <c r="IO392" s="9" t="str">
        <f t="shared" ca="1" si="248"/>
        <v/>
      </c>
      <c r="IP392" s="9" t="str">
        <f t="shared" ca="1" si="249"/>
        <v/>
      </c>
      <c r="IQ392" s="9" t="str">
        <f t="shared" ca="1" si="250"/>
        <v/>
      </c>
      <c r="IR392" s="9" t="str">
        <f t="shared" ca="1" si="251"/>
        <v/>
      </c>
      <c r="IS392" s="9" t="str">
        <f t="shared" ca="1" si="252"/>
        <v/>
      </c>
      <c r="IT392" s="9" t="str">
        <f t="shared" ca="1" si="253"/>
        <v/>
      </c>
      <c r="IU392" s="9" t="str">
        <f t="shared" ca="1" si="254"/>
        <v/>
      </c>
      <c r="IV392" s="31" t="str">
        <f t="shared" ca="1" si="255"/>
        <v/>
      </c>
    </row>
    <row r="393" spans="2:256">
      <c r="B393" s="163">
        <v>17</v>
      </c>
      <c r="C393" s="163" t="str">
        <f ca="1">IF(P393&gt;0,MAX($C$375:C392)+1,"")</f>
        <v/>
      </c>
      <c r="D393" s="163" t="str">
        <f ca="1">IF(ISERROR(INDEX(WS,ROWS($B$377:$B393))),"",MID(INDEX(WS,ROWS($B$377:$B393)), FIND("]",INDEX(WS,ROWS($B$377:$B393)))+1,32))&amp;T(NOW())</f>
        <v/>
      </c>
      <c r="E393" s="163" t="str">
        <f t="shared" ca="1" si="5"/>
        <v/>
      </c>
      <c r="F393" s="163" t="str">
        <f t="shared" ca="1" si="6"/>
        <v/>
      </c>
      <c r="G393" s="163" t="str">
        <f t="shared" ca="1" si="7"/>
        <v/>
      </c>
      <c r="H393" s="163" t="str">
        <f t="shared" ca="1" si="8"/>
        <v/>
      </c>
      <c r="I393" s="163" t="str">
        <f t="shared" ca="1" si="9"/>
        <v/>
      </c>
      <c r="J393" s="163" t="str">
        <f t="shared" ca="1" si="10"/>
        <v/>
      </c>
      <c r="K393" s="163" t="str">
        <f t="shared" ca="1" si="11"/>
        <v/>
      </c>
      <c r="L393" s="163" t="str">
        <f t="shared" ca="1" si="12"/>
        <v/>
      </c>
      <c r="M393" s="163" t="str">
        <f t="shared" ca="1" si="13"/>
        <v/>
      </c>
      <c r="N393" s="344" t="str">
        <f t="shared" ca="1" si="14"/>
        <v/>
      </c>
      <c r="O393" s="344" t="str">
        <f t="shared" ca="1" si="15"/>
        <v/>
      </c>
      <c r="P393" s="163">
        <f t="shared" ca="1" si="4"/>
        <v>0</v>
      </c>
      <c r="Q393" s="14" t="str">
        <f t="shared" ca="1" si="16"/>
        <v/>
      </c>
      <c r="R393" s="14" t="str">
        <f t="shared" ca="1" si="17"/>
        <v/>
      </c>
      <c r="S393" s="14" t="str">
        <f t="shared" ca="1" si="18"/>
        <v/>
      </c>
      <c r="T393" s="14" t="str">
        <f t="shared" ca="1" si="19"/>
        <v/>
      </c>
      <c r="U393" s="14" t="str">
        <f t="shared" ca="1" si="20"/>
        <v/>
      </c>
      <c r="V393" s="14" t="str">
        <f t="shared" ca="1" si="21"/>
        <v/>
      </c>
      <c r="W393" s="14" t="str">
        <f t="shared" ca="1" si="22"/>
        <v/>
      </c>
      <c r="X393" s="14" t="str">
        <f t="shared" ca="1" si="23"/>
        <v/>
      </c>
      <c r="Y393" s="14" t="str">
        <f t="shared" ca="1" si="24"/>
        <v/>
      </c>
      <c r="Z393" s="14" t="str">
        <f t="shared" ca="1" si="25"/>
        <v/>
      </c>
      <c r="AA393" s="14" t="str">
        <f t="shared" ca="1" si="26"/>
        <v/>
      </c>
      <c r="AB393" s="14" t="str">
        <f t="shared" ca="1" si="27"/>
        <v/>
      </c>
      <c r="AC393" s="14" t="str">
        <f t="shared" ca="1" si="28"/>
        <v/>
      </c>
      <c r="AD393" s="14" t="str">
        <f t="shared" ca="1" si="29"/>
        <v/>
      </c>
      <c r="AE393" s="14" t="str">
        <f t="shared" ca="1" si="30"/>
        <v/>
      </c>
      <c r="AF393" s="14" t="str">
        <f t="shared" ca="1" si="31"/>
        <v/>
      </c>
      <c r="AG393" s="14" t="str">
        <f t="shared" ca="1" si="32"/>
        <v/>
      </c>
      <c r="AH393" s="14" t="str">
        <f t="shared" ca="1" si="33"/>
        <v/>
      </c>
      <c r="AI393" s="14" t="str">
        <f t="shared" ca="1" si="34"/>
        <v/>
      </c>
      <c r="AJ393" s="14" t="str">
        <f t="shared" ca="1" si="35"/>
        <v/>
      </c>
      <c r="AK393" s="14" t="str">
        <f t="shared" ca="1" si="36"/>
        <v/>
      </c>
      <c r="AL393" s="14" t="str">
        <f t="shared" ca="1" si="37"/>
        <v/>
      </c>
      <c r="AM393" s="14" t="str">
        <f t="shared" ca="1" si="38"/>
        <v/>
      </c>
      <c r="AN393" s="14" t="str">
        <f t="shared" ca="1" si="39"/>
        <v/>
      </c>
      <c r="AO393" s="14" t="str">
        <f t="shared" ca="1" si="40"/>
        <v/>
      </c>
      <c r="AP393" s="14" t="str">
        <f t="shared" ca="1" si="41"/>
        <v/>
      </c>
      <c r="AQ393" s="14" t="str">
        <f t="shared" ca="1" si="42"/>
        <v/>
      </c>
      <c r="AR393" s="14" t="str">
        <f t="shared" ca="1" si="43"/>
        <v/>
      </c>
      <c r="AS393" s="14" t="str">
        <f t="shared" ca="1" si="44"/>
        <v/>
      </c>
      <c r="AT393" s="14" t="str">
        <f t="shared" ca="1" si="45"/>
        <v/>
      </c>
      <c r="AU393" s="14" t="str">
        <f t="shared" ca="1" si="46"/>
        <v/>
      </c>
      <c r="AV393" s="14" t="str">
        <f t="shared" ca="1" si="47"/>
        <v/>
      </c>
      <c r="AW393" s="14" t="str">
        <f t="shared" ca="1" si="48"/>
        <v/>
      </c>
      <c r="AX393" s="14" t="str">
        <f t="shared" ca="1" si="49"/>
        <v/>
      </c>
      <c r="AY393" s="14" t="str">
        <f t="shared" ca="1" si="50"/>
        <v/>
      </c>
      <c r="AZ393" s="14" t="str">
        <f t="shared" ca="1" si="51"/>
        <v/>
      </c>
      <c r="BA393" s="14" t="str">
        <f t="shared" ca="1" si="52"/>
        <v/>
      </c>
      <c r="BB393" s="14" t="str">
        <f t="shared" ca="1" si="53"/>
        <v/>
      </c>
      <c r="BC393" s="14" t="str">
        <f t="shared" ca="1" si="54"/>
        <v/>
      </c>
      <c r="BD393" s="14" t="str">
        <f t="shared" ca="1" si="55"/>
        <v/>
      </c>
      <c r="BE393" s="14" t="str">
        <f t="shared" ca="1" si="56"/>
        <v/>
      </c>
      <c r="BF393" s="14" t="str">
        <f t="shared" ca="1" si="57"/>
        <v/>
      </c>
      <c r="BG393" s="14" t="str">
        <f t="shared" ca="1" si="58"/>
        <v/>
      </c>
      <c r="BH393" s="14" t="str">
        <f t="shared" ca="1" si="59"/>
        <v/>
      </c>
      <c r="BI393" s="14" t="str">
        <f t="shared" ca="1" si="60"/>
        <v/>
      </c>
      <c r="BJ393" s="14" t="str">
        <f t="shared" ca="1" si="61"/>
        <v/>
      </c>
      <c r="BK393" s="14" t="str">
        <f t="shared" ca="1" si="62"/>
        <v/>
      </c>
      <c r="BL393" s="14" t="str">
        <f t="shared" ca="1" si="63"/>
        <v/>
      </c>
      <c r="BM393" s="14" t="str">
        <f t="shared" ca="1" si="64"/>
        <v/>
      </c>
      <c r="BN393" s="14" t="str">
        <f t="shared" ca="1" si="65"/>
        <v/>
      </c>
      <c r="BO393" s="14" t="str">
        <f t="shared" ca="1" si="66"/>
        <v/>
      </c>
      <c r="BP393" s="14" t="str">
        <f t="shared" ca="1" si="67"/>
        <v/>
      </c>
      <c r="BQ393" s="14" t="str">
        <f t="shared" ca="1" si="68"/>
        <v/>
      </c>
      <c r="BR393" s="14" t="str">
        <f t="shared" ca="1" si="69"/>
        <v/>
      </c>
      <c r="BS393" s="14" t="str">
        <f t="shared" ca="1" si="70"/>
        <v/>
      </c>
      <c r="BT393" s="14" t="str">
        <f t="shared" ca="1" si="71"/>
        <v/>
      </c>
      <c r="BU393" s="14" t="str">
        <f t="shared" ca="1" si="72"/>
        <v/>
      </c>
      <c r="BV393" s="14" t="str">
        <f t="shared" ca="1" si="73"/>
        <v/>
      </c>
      <c r="BW393" s="14" t="str">
        <f t="shared" ca="1" si="74"/>
        <v/>
      </c>
      <c r="BX393" s="14" t="str">
        <f t="shared" ca="1" si="75"/>
        <v/>
      </c>
      <c r="BY393" s="14" t="str">
        <f t="shared" ca="1" si="76"/>
        <v/>
      </c>
      <c r="BZ393" s="14" t="str">
        <f t="shared" ca="1" si="77"/>
        <v/>
      </c>
      <c r="CA393" s="14" t="str">
        <f t="shared" ca="1" si="78"/>
        <v/>
      </c>
      <c r="CB393" s="14" t="str">
        <f t="shared" ca="1" si="79"/>
        <v/>
      </c>
      <c r="CC393" s="14" t="str">
        <f t="shared" ca="1" si="80"/>
        <v/>
      </c>
      <c r="CD393" s="14" t="str">
        <f t="shared" ca="1" si="81"/>
        <v/>
      </c>
      <c r="CE393" s="14" t="str">
        <f t="shared" ca="1" si="82"/>
        <v/>
      </c>
      <c r="CF393" s="14" t="str">
        <f t="shared" ca="1" si="83"/>
        <v/>
      </c>
      <c r="CG393" s="14" t="str">
        <f t="shared" ca="1" si="84"/>
        <v/>
      </c>
      <c r="CH393" s="14" t="str">
        <f t="shared" ca="1" si="85"/>
        <v/>
      </c>
      <c r="CI393" s="14" t="str">
        <f t="shared" ca="1" si="86"/>
        <v/>
      </c>
      <c r="CJ393" s="14" t="str">
        <f t="shared" ca="1" si="87"/>
        <v/>
      </c>
      <c r="CK393" s="14" t="str">
        <f t="shared" ca="1" si="88"/>
        <v/>
      </c>
      <c r="CL393" s="14" t="str">
        <f t="shared" ca="1" si="89"/>
        <v/>
      </c>
      <c r="CM393" s="14" t="str">
        <f t="shared" ca="1" si="90"/>
        <v/>
      </c>
      <c r="CN393" s="14" t="str">
        <f t="shared" ca="1" si="91"/>
        <v/>
      </c>
      <c r="CO393" s="14" t="str">
        <f t="shared" ca="1" si="92"/>
        <v/>
      </c>
      <c r="CP393" s="14" t="str">
        <f t="shared" ca="1" si="93"/>
        <v/>
      </c>
      <c r="CQ393" s="14" t="str">
        <f t="shared" ca="1" si="94"/>
        <v/>
      </c>
      <c r="CR393" s="14" t="str">
        <f t="shared" ca="1" si="95"/>
        <v/>
      </c>
      <c r="CS393" s="9" t="str">
        <f t="shared" ca="1" si="96"/>
        <v/>
      </c>
      <c r="CT393" s="9" t="str">
        <f t="shared" ca="1" si="97"/>
        <v/>
      </c>
      <c r="CU393" s="9" t="str">
        <f t="shared" ca="1" si="98"/>
        <v/>
      </c>
      <c r="CV393" s="9" t="str">
        <f t="shared" ca="1" si="99"/>
        <v/>
      </c>
      <c r="CW393" s="9" t="str">
        <f t="shared" ca="1" si="100"/>
        <v/>
      </c>
      <c r="CX393" s="9" t="str">
        <f t="shared" ca="1" si="101"/>
        <v/>
      </c>
      <c r="CY393" s="9" t="str">
        <f t="shared" ca="1" si="102"/>
        <v/>
      </c>
      <c r="CZ393" s="9" t="str">
        <f t="shared" ca="1" si="103"/>
        <v/>
      </c>
      <c r="DA393" s="9" t="str">
        <f t="shared" ca="1" si="104"/>
        <v/>
      </c>
      <c r="DB393" s="9" t="str">
        <f t="shared" ca="1" si="105"/>
        <v/>
      </c>
      <c r="DC393" s="9" t="str">
        <f t="shared" ca="1" si="106"/>
        <v/>
      </c>
      <c r="DD393" s="9" t="str">
        <f t="shared" ca="1" si="107"/>
        <v/>
      </c>
      <c r="DE393" s="9" t="str">
        <f t="shared" ca="1" si="108"/>
        <v/>
      </c>
      <c r="DF393" s="9" t="str">
        <f t="shared" ca="1" si="109"/>
        <v/>
      </c>
      <c r="DG393" s="9" t="str">
        <f t="shared" ca="1" si="110"/>
        <v/>
      </c>
      <c r="DH393" s="9" t="str">
        <f t="shared" ca="1" si="111"/>
        <v/>
      </c>
      <c r="DI393" s="9" t="str">
        <f t="shared" ca="1" si="112"/>
        <v/>
      </c>
      <c r="DJ393" s="9" t="str">
        <f t="shared" ca="1" si="113"/>
        <v/>
      </c>
      <c r="DK393" s="9" t="str">
        <f t="shared" ca="1" si="114"/>
        <v/>
      </c>
      <c r="DL393" s="9" t="str">
        <f t="shared" ca="1" si="115"/>
        <v/>
      </c>
      <c r="DM393" s="9" t="str">
        <f t="shared" ca="1" si="116"/>
        <v/>
      </c>
      <c r="DN393" s="9" t="str">
        <f t="shared" ca="1" si="117"/>
        <v/>
      </c>
      <c r="DO393" s="9" t="str">
        <f t="shared" ca="1" si="118"/>
        <v/>
      </c>
      <c r="DP393" s="9" t="str">
        <f t="shared" ca="1" si="119"/>
        <v/>
      </c>
      <c r="DQ393" s="9" t="str">
        <f t="shared" ca="1" si="120"/>
        <v/>
      </c>
      <c r="DR393" s="9" t="str">
        <f t="shared" ca="1" si="121"/>
        <v/>
      </c>
      <c r="DS393" s="9" t="str">
        <f t="shared" ca="1" si="122"/>
        <v/>
      </c>
      <c r="DT393" s="9" t="str">
        <f t="shared" ca="1" si="123"/>
        <v/>
      </c>
      <c r="DU393" s="9" t="str">
        <f t="shared" ca="1" si="124"/>
        <v/>
      </c>
      <c r="DV393" s="9" t="str">
        <f t="shared" ca="1" si="125"/>
        <v/>
      </c>
      <c r="DW393" s="9" t="str">
        <f t="shared" ca="1" si="126"/>
        <v/>
      </c>
      <c r="DX393" s="9" t="str">
        <f t="shared" ca="1" si="127"/>
        <v/>
      </c>
      <c r="DY393" s="9" t="str">
        <f t="shared" ca="1" si="128"/>
        <v/>
      </c>
      <c r="DZ393" s="9" t="str">
        <f t="shared" ca="1" si="129"/>
        <v/>
      </c>
      <c r="EA393" s="9" t="str">
        <f t="shared" ca="1" si="130"/>
        <v/>
      </c>
      <c r="EB393" s="9" t="str">
        <f t="shared" ca="1" si="131"/>
        <v/>
      </c>
      <c r="EC393" s="9" t="str">
        <f t="shared" ca="1" si="132"/>
        <v/>
      </c>
      <c r="ED393" s="9" t="str">
        <f t="shared" ca="1" si="133"/>
        <v/>
      </c>
      <c r="EE393" s="9" t="str">
        <f t="shared" ca="1" si="134"/>
        <v/>
      </c>
      <c r="EF393" s="9" t="str">
        <f t="shared" ca="1" si="135"/>
        <v/>
      </c>
      <c r="EG393" s="9" t="str">
        <f t="shared" ca="1" si="136"/>
        <v/>
      </c>
      <c r="EH393" s="9" t="str">
        <f t="shared" ca="1" si="137"/>
        <v/>
      </c>
      <c r="EI393" s="9" t="str">
        <f t="shared" ca="1" si="138"/>
        <v/>
      </c>
      <c r="EJ393" s="9" t="str">
        <f t="shared" ca="1" si="139"/>
        <v/>
      </c>
      <c r="EK393" s="9" t="str">
        <f t="shared" ca="1" si="140"/>
        <v/>
      </c>
      <c r="EL393" s="9" t="str">
        <f t="shared" ca="1" si="141"/>
        <v/>
      </c>
      <c r="EM393" s="9" t="str">
        <f t="shared" ca="1" si="142"/>
        <v/>
      </c>
      <c r="EN393" s="9" t="str">
        <f t="shared" ca="1" si="143"/>
        <v/>
      </c>
      <c r="EO393" s="9" t="str">
        <f t="shared" ca="1" si="144"/>
        <v/>
      </c>
      <c r="EP393" s="9" t="str">
        <f t="shared" ca="1" si="145"/>
        <v/>
      </c>
      <c r="EQ393" s="9" t="str">
        <f t="shared" ca="1" si="146"/>
        <v/>
      </c>
      <c r="ER393" s="9" t="str">
        <f t="shared" ca="1" si="147"/>
        <v/>
      </c>
      <c r="ES393" s="9" t="str">
        <f t="shared" ca="1" si="148"/>
        <v/>
      </c>
      <c r="ET393" s="9" t="str">
        <f t="shared" ca="1" si="149"/>
        <v/>
      </c>
      <c r="EU393" s="9" t="str">
        <f t="shared" ca="1" si="150"/>
        <v/>
      </c>
      <c r="EV393" s="9" t="str">
        <f t="shared" ca="1" si="151"/>
        <v/>
      </c>
      <c r="EW393" s="9" t="str">
        <f t="shared" ca="1" si="152"/>
        <v/>
      </c>
      <c r="EX393" s="9" t="str">
        <f t="shared" ca="1" si="153"/>
        <v/>
      </c>
      <c r="EY393" s="9" t="str">
        <f t="shared" ca="1" si="154"/>
        <v/>
      </c>
      <c r="EZ393" s="9" t="str">
        <f t="shared" ca="1" si="155"/>
        <v/>
      </c>
      <c r="FA393" s="9" t="str">
        <f t="shared" ca="1" si="156"/>
        <v/>
      </c>
      <c r="FB393" s="9" t="str">
        <f t="shared" ca="1" si="157"/>
        <v/>
      </c>
      <c r="FC393" s="9" t="str">
        <f t="shared" ca="1" si="158"/>
        <v/>
      </c>
      <c r="FD393" s="9" t="str">
        <f t="shared" ca="1" si="159"/>
        <v/>
      </c>
      <c r="FE393" s="9" t="str">
        <f t="shared" ca="1" si="160"/>
        <v/>
      </c>
      <c r="FF393" s="9" t="str">
        <f t="shared" ca="1" si="161"/>
        <v/>
      </c>
      <c r="FG393" s="9" t="str">
        <f t="shared" ca="1" si="162"/>
        <v/>
      </c>
      <c r="FH393" s="9" t="str">
        <f t="shared" ca="1" si="163"/>
        <v/>
      </c>
      <c r="FI393" s="9" t="str">
        <f t="shared" ca="1" si="164"/>
        <v/>
      </c>
      <c r="FJ393" s="9" t="str">
        <f t="shared" ca="1" si="165"/>
        <v/>
      </c>
      <c r="FK393" s="9" t="str">
        <f t="shared" ca="1" si="166"/>
        <v/>
      </c>
      <c r="FL393" s="9" t="str">
        <f t="shared" ca="1" si="167"/>
        <v/>
      </c>
      <c r="FM393" s="9" t="str">
        <f t="shared" ca="1" si="168"/>
        <v/>
      </c>
      <c r="FN393" s="9" t="str">
        <f t="shared" ca="1" si="169"/>
        <v/>
      </c>
      <c r="FO393" s="9" t="str">
        <f t="shared" ca="1" si="170"/>
        <v/>
      </c>
      <c r="FP393" s="9" t="str">
        <f t="shared" ca="1" si="171"/>
        <v/>
      </c>
      <c r="FQ393" s="9" t="str">
        <f t="shared" ca="1" si="172"/>
        <v/>
      </c>
      <c r="FR393" s="9" t="str">
        <f t="shared" ca="1" si="173"/>
        <v/>
      </c>
      <c r="FS393" s="9" t="str">
        <f t="shared" ca="1" si="174"/>
        <v/>
      </c>
      <c r="FT393" s="9" t="str">
        <f t="shared" ca="1" si="175"/>
        <v/>
      </c>
      <c r="FU393" s="9" t="str">
        <f t="shared" ca="1" si="176"/>
        <v/>
      </c>
      <c r="FV393" s="9" t="str">
        <f t="shared" ca="1" si="177"/>
        <v/>
      </c>
      <c r="FW393" s="9" t="str">
        <f t="shared" ca="1" si="178"/>
        <v/>
      </c>
      <c r="FX393" s="9" t="str">
        <f t="shared" ca="1" si="179"/>
        <v/>
      </c>
      <c r="FY393" s="9" t="str">
        <f t="shared" ca="1" si="180"/>
        <v/>
      </c>
      <c r="FZ393" s="9" t="str">
        <f t="shared" ca="1" si="181"/>
        <v/>
      </c>
      <c r="GA393" s="9" t="str">
        <f t="shared" ca="1" si="182"/>
        <v/>
      </c>
      <c r="GB393" s="9" t="str">
        <f t="shared" ca="1" si="183"/>
        <v/>
      </c>
      <c r="GC393" s="9" t="str">
        <f t="shared" ca="1" si="184"/>
        <v/>
      </c>
      <c r="GD393" s="9" t="str">
        <f t="shared" ca="1" si="185"/>
        <v/>
      </c>
      <c r="GE393" s="9" t="str">
        <f t="shared" ca="1" si="186"/>
        <v/>
      </c>
      <c r="GF393" s="9" t="str">
        <f t="shared" ca="1" si="187"/>
        <v/>
      </c>
      <c r="GG393" s="9" t="str">
        <f t="shared" ca="1" si="188"/>
        <v/>
      </c>
      <c r="GH393" s="9" t="str">
        <f t="shared" ca="1" si="189"/>
        <v/>
      </c>
      <c r="GI393" s="9" t="str">
        <f t="shared" ca="1" si="190"/>
        <v/>
      </c>
      <c r="GJ393" s="9" t="str">
        <f t="shared" ca="1" si="191"/>
        <v/>
      </c>
      <c r="GK393" s="9" t="str">
        <f t="shared" ca="1" si="192"/>
        <v/>
      </c>
      <c r="GL393" s="9" t="str">
        <f t="shared" ca="1" si="193"/>
        <v/>
      </c>
      <c r="GM393" s="9" t="str">
        <f t="shared" ca="1" si="194"/>
        <v/>
      </c>
      <c r="GN393" s="9" t="str">
        <f t="shared" ca="1" si="195"/>
        <v/>
      </c>
      <c r="GO393" s="9" t="str">
        <f t="shared" ca="1" si="196"/>
        <v/>
      </c>
      <c r="GP393" s="9" t="str">
        <f t="shared" ca="1" si="197"/>
        <v/>
      </c>
      <c r="GQ393" s="9" t="str">
        <f t="shared" ca="1" si="198"/>
        <v/>
      </c>
      <c r="GR393" s="9" t="str">
        <f t="shared" ca="1" si="199"/>
        <v/>
      </c>
      <c r="GS393" s="9" t="str">
        <f t="shared" ca="1" si="200"/>
        <v/>
      </c>
      <c r="GT393" s="9" t="str">
        <f t="shared" ca="1" si="201"/>
        <v/>
      </c>
      <c r="GU393" s="9" t="str">
        <f t="shared" ca="1" si="202"/>
        <v/>
      </c>
      <c r="GV393" s="9" t="str">
        <f t="shared" ca="1" si="203"/>
        <v/>
      </c>
      <c r="GW393" s="9" t="str">
        <f t="shared" ca="1" si="204"/>
        <v/>
      </c>
      <c r="GX393" s="9" t="str">
        <f t="shared" ca="1" si="205"/>
        <v/>
      </c>
      <c r="GY393" s="9" t="str">
        <f t="shared" ca="1" si="206"/>
        <v/>
      </c>
      <c r="GZ393" s="9" t="str">
        <f t="shared" ca="1" si="207"/>
        <v/>
      </c>
      <c r="HA393" s="9" t="str">
        <f t="shared" ca="1" si="208"/>
        <v/>
      </c>
      <c r="HB393" s="9" t="str">
        <f t="shared" ca="1" si="209"/>
        <v/>
      </c>
      <c r="HC393" s="9" t="str">
        <f t="shared" ca="1" si="210"/>
        <v/>
      </c>
      <c r="HD393" s="9" t="str">
        <f t="shared" ca="1" si="211"/>
        <v/>
      </c>
      <c r="HE393" s="9" t="str">
        <f t="shared" ca="1" si="212"/>
        <v/>
      </c>
      <c r="HF393" s="9" t="str">
        <f t="shared" ca="1" si="213"/>
        <v/>
      </c>
      <c r="HG393" s="9" t="str">
        <f t="shared" ca="1" si="214"/>
        <v/>
      </c>
      <c r="HH393" s="9" t="str">
        <f t="shared" ca="1" si="215"/>
        <v/>
      </c>
      <c r="HI393" s="9" t="str">
        <f t="shared" ca="1" si="216"/>
        <v/>
      </c>
      <c r="HJ393" s="9" t="str">
        <f t="shared" ca="1" si="217"/>
        <v/>
      </c>
      <c r="HK393" s="9" t="str">
        <f t="shared" ca="1" si="218"/>
        <v/>
      </c>
      <c r="HL393" s="9" t="str">
        <f t="shared" ca="1" si="219"/>
        <v/>
      </c>
      <c r="HM393" s="31" t="str">
        <f t="shared" ca="1" si="220"/>
        <v/>
      </c>
      <c r="HN393" s="9" t="str">
        <f t="shared" ca="1" si="221"/>
        <v/>
      </c>
      <c r="HO393" s="9" t="str">
        <f t="shared" ca="1" si="222"/>
        <v/>
      </c>
      <c r="HP393" s="9" t="str">
        <f t="shared" ca="1" si="223"/>
        <v/>
      </c>
      <c r="HQ393" s="9" t="str">
        <f t="shared" ca="1" si="224"/>
        <v/>
      </c>
      <c r="HR393" s="9" t="str">
        <f t="shared" ca="1" si="225"/>
        <v/>
      </c>
      <c r="HS393" s="9" t="str">
        <f t="shared" ca="1" si="226"/>
        <v/>
      </c>
      <c r="HT393" s="9" t="str">
        <f t="shared" ca="1" si="227"/>
        <v/>
      </c>
      <c r="HU393" s="9" t="str">
        <f t="shared" ca="1" si="228"/>
        <v/>
      </c>
      <c r="HV393" s="9" t="str">
        <f t="shared" ca="1" si="229"/>
        <v/>
      </c>
      <c r="HW393" s="9" t="str">
        <f t="shared" ca="1" si="230"/>
        <v/>
      </c>
      <c r="HX393" s="9" t="str">
        <f t="shared" ca="1" si="231"/>
        <v/>
      </c>
      <c r="HY393" s="9" t="str">
        <f t="shared" ca="1" si="232"/>
        <v/>
      </c>
      <c r="HZ393" s="9" t="str">
        <f t="shared" ca="1" si="233"/>
        <v/>
      </c>
      <c r="IA393" s="9" t="str">
        <f t="shared" ca="1" si="234"/>
        <v/>
      </c>
      <c r="IB393" s="9" t="str">
        <f t="shared" ca="1" si="235"/>
        <v/>
      </c>
      <c r="IC393" s="9" t="str">
        <f t="shared" ca="1" si="236"/>
        <v/>
      </c>
      <c r="ID393" s="9" t="str">
        <f t="shared" ca="1" si="237"/>
        <v/>
      </c>
      <c r="IE393" s="9" t="str">
        <f t="shared" ca="1" si="238"/>
        <v/>
      </c>
      <c r="IF393" s="9" t="str">
        <f t="shared" ca="1" si="239"/>
        <v/>
      </c>
      <c r="IG393" s="9" t="str">
        <f t="shared" ca="1" si="240"/>
        <v/>
      </c>
      <c r="IH393" s="9" t="str">
        <f t="shared" ca="1" si="241"/>
        <v/>
      </c>
      <c r="II393" s="9" t="str">
        <f t="shared" ca="1" si="242"/>
        <v/>
      </c>
      <c r="IJ393" s="9" t="str">
        <f t="shared" ca="1" si="243"/>
        <v/>
      </c>
      <c r="IK393" s="9" t="str">
        <f t="shared" ca="1" si="244"/>
        <v/>
      </c>
      <c r="IL393" s="9" t="str">
        <f t="shared" ca="1" si="245"/>
        <v/>
      </c>
      <c r="IM393" s="9" t="str">
        <f t="shared" ca="1" si="246"/>
        <v/>
      </c>
      <c r="IN393" s="9" t="str">
        <f t="shared" ca="1" si="247"/>
        <v/>
      </c>
      <c r="IO393" s="9" t="str">
        <f t="shared" ca="1" si="248"/>
        <v/>
      </c>
      <c r="IP393" s="9" t="str">
        <f t="shared" ca="1" si="249"/>
        <v/>
      </c>
      <c r="IQ393" s="9" t="str">
        <f t="shared" ca="1" si="250"/>
        <v/>
      </c>
      <c r="IR393" s="9" t="str">
        <f t="shared" ca="1" si="251"/>
        <v/>
      </c>
      <c r="IS393" s="9" t="str">
        <f t="shared" ca="1" si="252"/>
        <v/>
      </c>
      <c r="IT393" s="9" t="str">
        <f t="shared" ca="1" si="253"/>
        <v/>
      </c>
      <c r="IU393" s="9" t="str">
        <f t="shared" ca="1" si="254"/>
        <v/>
      </c>
      <c r="IV393" s="31" t="str">
        <f t="shared" ca="1" si="255"/>
        <v/>
      </c>
    </row>
    <row r="394" spans="2:256">
      <c r="B394" s="163">
        <v>18</v>
      </c>
      <c r="C394" s="163" t="str">
        <f ca="1">IF(P394&gt;0,MAX($C$375:C393)+1,"")</f>
        <v/>
      </c>
      <c r="D394" s="163" t="str">
        <f ca="1">IF(ISERROR(INDEX(WS,ROWS($B$377:$B394))),"",MID(INDEX(WS,ROWS($B$377:$B394)), FIND("]",INDEX(WS,ROWS($B$377:$B394)))+1,32))&amp;T(NOW())</f>
        <v/>
      </c>
      <c r="E394" s="163" t="str">
        <f t="shared" ca="1" si="5"/>
        <v/>
      </c>
      <c r="F394" s="163" t="str">
        <f t="shared" ca="1" si="6"/>
        <v/>
      </c>
      <c r="G394" s="163" t="str">
        <f t="shared" ca="1" si="7"/>
        <v/>
      </c>
      <c r="H394" s="163" t="str">
        <f t="shared" ca="1" si="8"/>
        <v/>
      </c>
      <c r="I394" s="163" t="str">
        <f t="shared" ca="1" si="9"/>
        <v/>
      </c>
      <c r="J394" s="163" t="str">
        <f t="shared" ca="1" si="10"/>
        <v/>
      </c>
      <c r="K394" s="163" t="str">
        <f t="shared" ca="1" si="11"/>
        <v/>
      </c>
      <c r="L394" s="163" t="str">
        <f t="shared" ca="1" si="12"/>
        <v/>
      </c>
      <c r="M394" s="163" t="str">
        <f t="shared" ca="1" si="13"/>
        <v/>
      </c>
      <c r="N394" s="344" t="str">
        <f t="shared" ca="1" si="14"/>
        <v/>
      </c>
      <c r="O394" s="344" t="str">
        <f t="shared" ca="1" si="15"/>
        <v/>
      </c>
      <c r="P394" s="163">
        <f t="shared" ca="1" si="4"/>
        <v>0</v>
      </c>
      <c r="Q394" s="14" t="str">
        <f t="shared" ca="1" si="16"/>
        <v/>
      </c>
      <c r="R394" s="14" t="str">
        <f t="shared" ca="1" si="17"/>
        <v/>
      </c>
      <c r="S394" s="14" t="str">
        <f t="shared" ca="1" si="18"/>
        <v/>
      </c>
      <c r="T394" s="14" t="str">
        <f t="shared" ca="1" si="19"/>
        <v/>
      </c>
      <c r="U394" s="14" t="str">
        <f t="shared" ca="1" si="20"/>
        <v/>
      </c>
      <c r="V394" s="14" t="str">
        <f t="shared" ca="1" si="21"/>
        <v/>
      </c>
      <c r="W394" s="14" t="str">
        <f t="shared" ca="1" si="22"/>
        <v/>
      </c>
      <c r="X394" s="14" t="str">
        <f t="shared" ca="1" si="23"/>
        <v/>
      </c>
      <c r="Y394" s="14" t="str">
        <f t="shared" ca="1" si="24"/>
        <v/>
      </c>
      <c r="Z394" s="14" t="str">
        <f t="shared" ca="1" si="25"/>
        <v/>
      </c>
      <c r="AA394" s="14" t="str">
        <f t="shared" ca="1" si="26"/>
        <v/>
      </c>
      <c r="AB394" s="14" t="str">
        <f t="shared" ca="1" si="27"/>
        <v/>
      </c>
      <c r="AC394" s="14" t="str">
        <f t="shared" ca="1" si="28"/>
        <v/>
      </c>
      <c r="AD394" s="14" t="str">
        <f t="shared" ca="1" si="29"/>
        <v/>
      </c>
      <c r="AE394" s="14" t="str">
        <f t="shared" ca="1" si="30"/>
        <v/>
      </c>
      <c r="AF394" s="14" t="str">
        <f t="shared" ca="1" si="31"/>
        <v/>
      </c>
      <c r="AG394" s="14" t="str">
        <f t="shared" ca="1" si="32"/>
        <v/>
      </c>
      <c r="AH394" s="14" t="str">
        <f t="shared" ca="1" si="33"/>
        <v/>
      </c>
      <c r="AI394" s="14" t="str">
        <f t="shared" ca="1" si="34"/>
        <v/>
      </c>
      <c r="AJ394" s="14" t="str">
        <f t="shared" ca="1" si="35"/>
        <v/>
      </c>
      <c r="AK394" s="14" t="str">
        <f t="shared" ca="1" si="36"/>
        <v/>
      </c>
      <c r="AL394" s="14" t="str">
        <f t="shared" ca="1" si="37"/>
        <v/>
      </c>
      <c r="AM394" s="14" t="str">
        <f t="shared" ca="1" si="38"/>
        <v/>
      </c>
      <c r="AN394" s="14" t="str">
        <f t="shared" ca="1" si="39"/>
        <v/>
      </c>
      <c r="AO394" s="14" t="str">
        <f t="shared" ca="1" si="40"/>
        <v/>
      </c>
      <c r="AP394" s="14" t="str">
        <f t="shared" ca="1" si="41"/>
        <v/>
      </c>
      <c r="AQ394" s="14" t="str">
        <f t="shared" ca="1" si="42"/>
        <v/>
      </c>
      <c r="AR394" s="14" t="str">
        <f t="shared" ca="1" si="43"/>
        <v/>
      </c>
      <c r="AS394" s="14" t="str">
        <f t="shared" ca="1" si="44"/>
        <v/>
      </c>
      <c r="AT394" s="14" t="str">
        <f t="shared" ca="1" si="45"/>
        <v/>
      </c>
      <c r="AU394" s="14" t="str">
        <f t="shared" ca="1" si="46"/>
        <v/>
      </c>
      <c r="AV394" s="14" t="str">
        <f t="shared" ca="1" si="47"/>
        <v/>
      </c>
      <c r="AW394" s="14" t="str">
        <f t="shared" ca="1" si="48"/>
        <v/>
      </c>
      <c r="AX394" s="14" t="str">
        <f t="shared" ca="1" si="49"/>
        <v/>
      </c>
      <c r="AY394" s="14" t="str">
        <f t="shared" ca="1" si="50"/>
        <v/>
      </c>
      <c r="AZ394" s="14" t="str">
        <f t="shared" ca="1" si="51"/>
        <v/>
      </c>
      <c r="BA394" s="14" t="str">
        <f t="shared" ca="1" si="52"/>
        <v/>
      </c>
      <c r="BB394" s="14" t="str">
        <f t="shared" ca="1" si="53"/>
        <v/>
      </c>
      <c r="BC394" s="14" t="str">
        <f t="shared" ca="1" si="54"/>
        <v/>
      </c>
      <c r="BD394" s="14" t="str">
        <f t="shared" ca="1" si="55"/>
        <v/>
      </c>
      <c r="BE394" s="14" t="str">
        <f t="shared" ca="1" si="56"/>
        <v/>
      </c>
      <c r="BF394" s="14" t="str">
        <f t="shared" ca="1" si="57"/>
        <v/>
      </c>
      <c r="BG394" s="14" t="str">
        <f t="shared" ca="1" si="58"/>
        <v/>
      </c>
      <c r="BH394" s="14" t="str">
        <f t="shared" ca="1" si="59"/>
        <v/>
      </c>
      <c r="BI394" s="14" t="str">
        <f t="shared" ca="1" si="60"/>
        <v/>
      </c>
      <c r="BJ394" s="14" t="str">
        <f t="shared" ca="1" si="61"/>
        <v/>
      </c>
      <c r="BK394" s="14" t="str">
        <f t="shared" ca="1" si="62"/>
        <v/>
      </c>
      <c r="BL394" s="14" t="str">
        <f t="shared" ca="1" si="63"/>
        <v/>
      </c>
      <c r="BM394" s="14" t="str">
        <f t="shared" ca="1" si="64"/>
        <v/>
      </c>
      <c r="BN394" s="14" t="str">
        <f t="shared" ca="1" si="65"/>
        <v/>
      </c>
      <c r="BO394" s="14" t="str">
        <f t="shared" ca="1" si="66"/>
        <v/>
      </c>
      <c r="BP394" s="14" t="str">
        <f t="shared" ca="1" si="67"/>
        <v/>
      </c>
      <c r="BQ394" s="14" t="str">
        <f t="shared" ca="1" si="68"/>
        <v/>
      </c>
      <c r="BR394" s="14" t="str">
        <f t="shared" ca="1" si="69"/>
        <v/>
      </c>
      <c r="BS394" s="14" t="str">
        <f t="shared" ca="1" si="70"/>
        <v/>
      </c>
      <c r="BT394" s="14" t="str">
        <f t="shared" ca="1" si="71"/>
        <v/>
      </c>
      <c r="BU394" s="14" t="str">
        <f t="shared" ca="1" si="72"/>
        <v/>
      </c>
      <c r="BV394" s="14" t="str">
        <f t="shared" ca="1" si="73"/>
        <v/>
      </c>
      <c r="BW394" s="14" t="str">
        <f t="shared" ca="1" si="74"/>
        <v/>
      </c>
      <c r="BX394" s="14" t="str">
        <f t="shared" ca="1" si="75"/>
        <v/>
      </c>
      <c r="BY394" s="14" t="str">
        <f t="shared" ca="1" si="76"/>
        <v/>
      </c>
      <c r="BZ394" s="14" t="str">
        <f t="shared" ca="1" si="77"/>
        <v/>
      </c>
      <c r="CA394" s="14" t="str">
        <f t="shared" ca="1" si="78"/>
        <v/>
      </c>
      <c r="CB394" s="14" t="str">
        <f t="shared" ca="1" si="79"/>
        <v/>
      </c>
      <c r="CC394" s="14" t="str">
        <f t="shared" ca="1" si="80"/>
        <v/>
      </c>
      <c r="CD394" s="14" t="str">
        <f t="shared" ca="1" si="81"/>
        <v/>
      </c>
      <c r="CE394" s="14" t="str">
        <f t="shared" ca="1" si="82"/>
        <v/>
      </c>
      <c r="CF394" s="14" t="str">
        <f t="shared" ca="1" si="83"/>
        <v/>
      </c>
      <c r="CG394" s="14" t="str">
        <f t="shared" ca="1" si="84"/>
        <v/>
      </c>
      <c r="CH394" s="14" t="str">
        <f t="shared" ca="1" si="85"/>
        <v/>
      </c>
      <c r="CI394" s="14" t="str">
        <f t="shared" ca="1" si="86"/>
        <v/>
      </c>
      <c r="CJ394" s="14" t="str">
        <f t="shared" ca="1" si="87"/>
        <v/>
      </c>
      <c r="CK394" s="14" t="str">
        <f t="shared" ca="1" si="88"/>
        <v/>
      </c>
      <c r="CL394" s="14" t="str">
        <f t="shared" ca="1" si="89"/>
        <v/>
      </c>
      <c r="CM394" s="14" t="str">
        <f t="shared" ca="1" si="90"/>
        <v/>
      </c>
      <c r="CN394" s="14" t="str">
        <f t="shared" ca="1" si="91"/>
        <v/>
      </c>
      <c r="CO394" s="14" t="str">
        <f t="shared" ca="1" si="92"/>
        <v/>
      </c>
      <c r="CP394" s="14" t="str">
        <f t="shared" ca="1" si="93"/>
        <v/>
      </c>
      <c r="CQ394" s="14" t="str">
        <f t="shared" ca="1" si="94"/>
        <v/>
      </c>
      <c r="CR394" s="14" t="str">
        <f t="shared" ca="1" si="95"/>
        <v/>
      </c>
      <c r="CS394" s="9" t="str">
        <f t="shared" ca="1" si="96"/>
        <v/>
      </c>
      <c r="CT394" s="9" t="str">
        <f t="shared" ca="1" si="97"/>
        <v/>
      </c>
      <c r="CU394" s="9" t="str">
        <f t="shared" ca="1" si="98"/>
        <v/>
      </c>
      <c r="CV394" s="9" t="str">
        <f t="shared" ca="1" si="99"/>
        <v/>
      </c>
      <c r="CW394" s="9" t="str">
        <f t="shared" ca="1" si="100"/>
        <v/>
      </c>
      <c r="CX394" s="9" t="str">
        <f t="shared" ca="1" si="101"/>
        <v/>
      </c>
      <c r="CY394" s="9" t="str">
        <f t="shared" ca="1" si="102"/>
        <v/>
      </c>
      <c r="CZ394" s="9" t="str">
        <f t="shared" ca="1" si="103"/>
        <v/>
      </c>
      <c r="DA394" s="9" t="str">
        <f t="shared" ca="1" si="104"/>
        <v/>
      </c>
      <c r="DB394" s="9" t="str">
        <f t="shared" ca="1" si="105"/>
        <v/>
      </c>
      <c r="DC394" s="9" t="str">
        <f t="shared" ca="1" si="106"/>
        <v/>
      </c>
      <c r="DD394" s="9" t="str">
        <f t="shared" ca="1" si="107"/>
        <v/>
      </c>
      <c r="DE394" s="9" t="str">
        <f t="shared" ca="1" si="108"/>
        <v/>
      </c>
      <c r="DF394" s="9" t="str">
        <f t="shared" ca="1" si="109"/>
        <v/>
      </c>
      <c r="DG394" s="9" t="str">
        <f t="shared" ca="1" si="110"/>
        <v/>
      </c>
      <c r="DH394" s="9" t="str">
        <f t="shared" ca="1" si="111"/>
        <v/>
      </c>
      <c r="DI394" s="9" t="str">
        <f t="shared" ca="1" si="112"/>
        <v/>
      </c>
      <c r="DJ394" s="9" t="str">
        <f t="shared" ca="1" si="113"/>
        <v/>
      </c>
      <c r="DK394" s="9" t="str">
        <f t="shared" ca="1" si="114"/>
        <v/>
      </c>
      <c r="DL394" s="9" t="str">
        <f t="shared" ca="1" si="115"/>
        <v/>
      </c>
      <c r="DM394" s="9" t="str">
        <f t="shared" ca="1" si="116"/>
        <v/>
      </c>
      <c r="DN394" s="9" t="str">
        <f t="shared" ca="1" si="117"/>
        <v/>
      </c>
      <c r="DO394" s="9" t="str">
        <f t="shared" ca="1" si="118"/>
        <v/>
      </c>
      <c r="DP394" s="9" t="str">
        <f t="shared" ca="1" si="119"/>
        <v/>
      </c>
      <c r="DQ394" s="9" t="str">
        <f t="shared" ca="1" si="120"/>
        <v/>
      </c>
      <c r="DR394" s="9" t="str">
        <f t="shared" ca="1" si="121"/>
        <v/>
      </c>
      <c r="DS394" s="9" t="str">
        <f t="shared" ca="1" si="122"/>
        <v/>
      </c>
      <c r="DT394" s="9" t="str">
        <f t="shared" ca="1" si="123"/>
        <v/>
      </c>
      <c r="DU394" s="9" t="str">
        <f t="shared" ca="1" si="124"/>
        <v/>
      </c>
      <c r="DV394" s="9" t="str">
        <f t="shared" ca="1" si="125"/>
        <v/>
      </c>
      <c r="DW394" s="9" t="str">
        <f t="shared" ca="1" si="126"/>
        <v/>
      </c>
      <c r="DX394" s="9" t="str">
        <f t="shared" ca="1" si="127"/>
        <v/>
      </c>
      <c r="DY394" s="9" t="str">
        <f t="shared" ca="1" si="128"/>
        <v/>
      </c>
      <c r="DZ394" s="9" t="str">
        <f t="shared" ca="1" si="129"/>
        <v/>
      </c>
      <c r="EA394" s="9" t="str">
        <f t="shared" ca="1" si="130"/>
        <v/>
      </c>
      <c r="EB394" s="9" t="str">
        <f t="shared" ca="1" si="131"/>
        <v/>
      </c>
      <c r="EC394" s="9" t="str">
        <f t="shared" ca="1" si="132"/>
        <v/>
      </c>
      <c r="ED394" s="9" t="str">
        <f t="shared" ca="1" si="133"/>
        <v/>
      </c>
      <c r="EE394" s="9" t="str">
        <f t="shared" ca="1" si="134"/>
        <v/>
      </c>
      <c r="EF394" s="9" t="str">
        <f t="shared" ca="1" si="135"/>
        <v/>
      </c>
      <c r="EG394" s="9" t="str">
        <f t="shared" ca="1" si="136"/>
        <v/>
      </c>
      <c r="EH394" s="9" t="str">
        <f t="shared" ca="1" si="137"/>
        <v/>
      </c>
      <c r="EI394" s="9" t="str">
        <f t="shared" ca="1" si="138"/>
        <v/>
      </c>
      <c r="EJ394" s="9" t="str">
        <f t="shared" ca="1" si="139"/>
        <v/>
      </c>
      <c r="EK394" s="9" t="str">
        <f t="shared" ca="1" si="140"/>
        <v/>
      </c>
      <c r="EL394" s="9" t="str">
        <f t="shared" ca="1" si="141"/>
        <v/>
      </c>
      <c r="EM394" s="9" t="str">
        <f t="shared" ca="1" si="142"/>
        <v/>
      </c>
      <c r="EN394" s="9" t="str">
        <f t="shared" ca="1" si="143"/>
        <v/>
      </c>
      <c r="EO394" s="9" t="str">
        <f t="shared" ca="1" si="144"/>
        <v/>
      </c>
      <c r="EP394" s="9" t="str">
        <f t="shared" ca="1" si="145"/>
        <v/>
      </c>
      <c r="EQ394" s="9" t="str">
        <f t="shared" ca="1" si="146"/>
        <v/>
      </c>
      <c r="ER394" s="9" t="str">
        <f t="shared" ca="1" si="147"/>
        <v/>
      </c>
      <c r="ES394" s="9" t="str">
        <f t="shared" ca="1" si="148"/>
        <v/>
      </c>
      <c r="ET394" s="9" t="str">
        <f t="shared" ca="1" si="149"/>
        <v/>
      </c>
      <c r="EU394" s="9" t="str">
        <f t="shared" ca="1" si="150"/>
        <v/>
      </c>
      <c r="EV394" s="9" t="str">
        <f t="shared" ca="1" si="151"/>
        <v/>
      </c>
      <c r="EW394" s="9" t="str">
        <f t="shared" ca="1" si="152"/>
        <v/>
      </c>
      <c r="EX394" s="9" t="str">
        <f t="shared" ca="1" si="153"/>
        <v/>
      </c>
      <c r="EY394" s="9" t="str">
        <f t="shared" ca="1" si="154"/>
        <v/>
      </c>
      <c r="EZ394" s="9" t="str">
        <f t="shared" ca="1" si="155"/>
        <v/>
      </c>
      <c r="FA394" s="9" t="str">
        <f t="shared" ca="1" si="156"/>
        <v/>
      </c>
      <c r="FB394" s="9" t="str">
        <f t="shared" ca="1" si="157"/>
        <v/>
      </c>
      <c r="FC394" s="9" t="str">
        <f t="shared" ca="1" si="158"/>
        <v/>
      </c>
      <c r="FD394" s="9" t="str">
        <f t="shared" ca="1" si="159"/>
        <v/>
      </c>
      <c r="FE394" s="9" t="str">
        <f t="shared" ca="1" si="160"/>
        <v/>
      </c>
      <c r="FF394" s="9" t="str">
        <f t="shared" ca="1" si="161"/>
        <v/>
      </c>
      <c r="FG394" s="9" t="str">
        <f t="shared" ca="1" si="162"/>
        <v/>
      </c>
      <c r="FH394" s="9" t="str">
        <f t="shared" ca="1" si="163"/>
        <v/>
      </c>
      <c r="FI394" s="9" t="str">
        <f t="shared" ca="1" si="164"/>
        <v/>
      </c>
      <c r="FJ394" s="9" t="str">
        <f t="shared" ca="1" si="165"/>
        <v/>
      </c>
      <c r="FK394" s="9" t="str">
        <f t="shared" ca="1" si="166"/>
        <v/>
      </c>
      <c r="FL394" s="9" t="str">
        <f t="shared" ca="1" si="167"/>
        <v/>
      </c>
      <c r="FM394" s="9" t="str">
        <f t="shared" ca="1" si="168"/>
        <v/>
      </c>
      <c r="FN394" s="9" t="str">
        <f t="shared" ca="1" si="169"/>
        <v/>
      </c>
      <c r="FO394" s="9" t="str">
        <f t="shared" ca="1" si="170"/>
        <v/>
      </c>
      <c r="FP394" s="9" t="str">
        <f t="shared" ca="1" si="171"/>
        <v/>
      </c>
      <c r="FQ394" s="9" t="str">
        <f t="shared" ca="1" si="172"/>
        <v/>
      </c>
      <c r="FR394" s="9" t="str">
        <f t="shared" ca="1" si="173"/>
        <v/>
      </c>
      <c r="FS394" s="9" t="str">
        <f t="shared" ca="1" si="174"/>
        <v/>
      </c>
      <c r="FT394" s="9" t="str">
        <f t="shared" ca="1" si="175"/>
        <v/>
      </c>
      <c r="FU394" s="9" t="str">
        <f t="shared" ca="1" si="176"/>
        <v/>
      </c>
      <c r="FV394" s="9" t="str">
        <f t="shared" ca="1" si="177"/>
        <v/>
      </c>
      <c r="FW394" s="9" t="str">
        <f t="shared" ca="1" si="178"/>
        <v/>
      </c>
      <c r="FX394" s="9" t="str">
        <f t="shared" ca="1" si="179"/>
        <v/>
      </c>
      <c r="FY394" s="9" t="str">
        <f t="shared" ca="1" si="180"/>
        <v/>
      </c>
      <c r="FZ394" s="9" t="str">
        <f t="shared" ca="1" si="181"/>
        <v/>
      </c>
      <c r="GA394" s="9" t="str">
        <f t="shared" ca="1" si="182"/>
        <v/>
      </c>
      <c r="GB394" s="9" t="str">
        <f t="shared" ca="1" si="183"/>
        <v/>
      </c>
      <c r="GC394" s="9" t="str">
        <f t="shared" ca="1" si="184"/>
        <v/>
      </c>
      <c r="GD394" s="9" t="str">
        <f t="shared" ca="1" si="185"/>
        <v/>
      </c>
      <c r="GE394" s="9" t="str">
        <f t="shared" ca="1" si="186"/>
        <v/>
      </c>
      <c r="GF394" s="9" t="str">
        <f t="shared" ca="1" si="187"/>
        <v/>
      </c>
      <c r="GG394" s="9" t="str">
        <f t="shared" ca="1" si="188"/>
        <v/>
      </c>
      <c r="GH394" s="9" t="str">
        <f t="shared" ca="1" si="189"/>
        <v/>
      </c>
      <c r="GI394" s="9" t="str">
        <f t="shared" ca="1" si="190"/>
        <v/>
      </c>
      <c r="GJ394" s="9" t="str">
        <f t="shared" ca="1" si="191"/>
        <v/>
      </c>
      <c r="GK394" s="9" t="str">
        <f t="shared" ca="1" si="192"/>
        <v/>
      </c>
      <c r="GL394" s="9" t="str">
        <f t="shared" ca="1" si="193"/>
        <v/>
      </c>
      <c r="GM394" s="9" t="str">
        <f t="shared" ca="1" si="194"/>
        <v/>
      </c>
      <c r="GN394" s="9" t="str">
        <f t="shared" ca="1" si="195"/>
        <v/>
      </c>
      <c r="GO394" s="9" t="str">
        <f t="shared" ca="1" si="196"/>
        <v/>
      </c>
      <c r="GP394" s="9" t="str">
        <f t="shared" ca="1" si="197"/>
        <v/>
      </c>
      <c r="GQ394" s="9" t="str">
        <f t="shared" ca="1" si="198"/>
        <v/>
      </c>
      <c r="GR394" s="9" t="str">
        <f t="shared" ca="1" si="199"/>
        <v/>
      </c>
      <c r="GS394" s="9" t="str">
        <f t="shared" ca="1" si="200"/>
        <v/>
      </c>
      <c r="GT394" s="9" t="str">
        <f t="shared" ca="1" si="201"/>
        <v/>
      </c>
      <c r="GU394" s="9" t="str">
        <f t="shared" ca="1" si="202"/>
        <v/>
      </c>
      <c r="GV394" s="9" t="str">
        <f t="shared" ca="1" si="203"/>
        <v/>
      </c>
      <c r="GW394" s="9" t="str">
        <f t="shared" ca="1" si="204"/>
        <v/>
      </c>
      <c r="GX394" s="9" t="str">
        <f t="shared" ca="1" si="205"/>
        <v/>
      </c>
      <c r="GY394" s="9" t="str">
        <f t="shared" ca="1" si="206"/>
        <v/>
      </c>
      <c r="GZ394" s="9" t="str">
        <f t="shared" ca="1" si="207"/>
        <v/>
      </c>
      <c r="HA394" s="9" t="str">
        <f t="shared" ca="1" si="208"/>
        <v/>
      </c>
      <c r="HB394" s="9" t="str">
        <f t="shared" ca="1" si="209"/>
        <v/>
      </c>
      <c r="HC394" s="9" t="str">
        <f t="shared" ca="1" si="210"/>
        <v/>
      </c>
      <c r="HD394" s="9" t="str">
        <f t="shared" ca="1" si="211"/>
        <v/>
      </c>
      <c r="HE394" s="9" t="str">
        <f t="shared" ca="1" si="212"/>
        <v/>
      </c>
      <c r="HF394" s="9" t="str">
        <f t="shared" ca="1" si="213"/>
        <v/>
      </c>
      <c r="HG394" s="9" t="str">
        <f t="shared" ca="1" si="214"/>
        <v/>
      </c>
      <c r="HH394" s="9" t="str">
        <f t="shared" ca="1" si="215"/>
        <v/>
      </c>
      <c r="HI394" s="9" t="str">
        <f t="shared" ca="1" si="216"/>
        <v/>
      </c>
      <c r="HJ394" s="9" t="str">
        <f t="shared" ca="1" si="217"/>
        <v/>
      </c>
      <c r="HK394" s="9" t="str">
        <f t="shared" ca="1" si="218"/>
        <v/>
      </c>
      <c r="HL394" s="9" t="str">
        <f t="shared" ca="1" si="219"/>
        <v/>
      </c>
      <c r="HM394" s="31" t="str">
        <f t="shared" ca="1" si="220"/>
        <v/>
      </c>
      <c r="HN394" s="9" t="str">
        <f t="shared" ca="1" si="221"/>
        <v/>
      </c>
      <c r="HO394" s="9" t="str">
        <f t="shared" ca="1" si="222"/>
        <v/>
      </c>
      <c r="HP394" s="9" t="str">
        <f t="shared" ca="1" si="223"/>
        <v/>
      </c>
      <c r="HQ394" s="9" t="str">
        <f t="shared" ca="1" si="224"/>
        <v/>
      </c>
      <c r="HR394" s="9" t="str">
        <f t="shared" ca="1" si="225"/>
        <v/>
      </c>
      <c r="HS394" s="9" t="str">
        <f t="shared" ca="1" si="226"/>
        <v/>
      </c>
      <c r="HT394" s="9" t="str">
        <f t="shared" ca="1" si="227"/>
        <v/>
      </c>
      <c r="HU394" s="9" t="str">
        <f t="shared" ca="1" si="228"/>
        <v/>
      </c>
      <c r="HV394" s="9" t="str">
        <f t="shared" ca="1" si="229"/>
        <v/>
      </c>
      <c r="HW394" s="9" t="str">
        <f t="shared" ca="1" si="230"/>
        <v/>
      </c>
      <c r="HX394" s="9" t="str">
        <f t="shared" ca="1" si="231"/>
        <v/>
      </c>
      <c r="HY394" s="9" t="str">
        <f t="shared" ca="1" si="232"/>
        <v/>
      </c>
      <c r="HZ394" s="9" t="str">
        <f t="shared" ca="1" si="233"/>
        <v/>
      </c>
      <c r="IA394" s="9" t="str">
        <f t="shared" ca="1" si="234"/>
        <v/>
      </c>
      <c r="IB394" s="9" t="str">
        <f t="shared" ca="1" si="235"/>
        <v/>
      </c>
      <c r="IC394" s="9" t="str">
        <f t="shared" ca="1" si="236"/>
        <v/>
      </c>
      <c r="ID394" s="9" t="str">
        <f t="shared" ca="1" si="237"/>
        <v/>
      </c>
      <c r="IE394" s="9" t="str">
        <f t="shared" ca="1" si="238"/>
        <v/>
      </c>
      <c r="IF394" s="9" t="str">
        <f t="shared" ca="1" si="239"/>
        <v/>
      </c>
      <c r="IG394" s="9" t="str">
        <f t="shared" ca="1" si="240"/>
        <v/>
      </c>
      <c r="IH394" s="9" t="str">
        <f t="shared" ca="1" si="241"/>
        <v/>
      </c>
      <c r="II394" s="9" t="str">
        <f t="shared" ca="1" si="242"/>
        <v/>
      </c>
      <c r="IJ394" s="9" t="str">
        <f t="shared" ca="1" si="243"/>
        <v/>
      </c>
      <c r="IK394" s="9" t="str">
        <f t="shared" ca="1" si="244"/>
        <v/>
      </c>
      <c r="IL394" s="9" t="str">
        <f t="shared" ca="1" si="245"/>
        <v/>
      </c>
      <c r="IM394" s="9" t="str">
        <f t="shared" ca="1" si="246"/>
        <v/>
      </c>
      <c r="IN394" s="9" t="str">
        <f t="shared" ca="1" si="247"/>
        <v/>
      </c>
      <c r="IO394" s="9" t="str">
        <f t="shared" ca="1" si="248"/>
        <v/>
      </c>
      <c r="IP394" s="9" t="str">
        <f t="shared" ca="1" si="249"/>
        <v/>
      </c>
      <c r="IQ394" s="9" t="str">
        <f t="shared" ca="1" si="250"/>
        <v/>
      </c>
      <c r="IR394" s="9" t="str">
        <f t="shared" ca="1" si="251"/>
        <v/>
      </c>
      <c r="IS394" s="9" t="str">
        <f t="shared" ca="1" si="252"/>
        <v/>
      </c>
      <c r="IT394" s="9" t="str">
        <f t="shared" ca="1" si="253"/>
        <v/>
      </c>
      <c r="IU394" s="9" t="str">
        <f t="shared" ca="1" si="254"/>
        <v/>
      </c>
      <c r="IV394" s="31" t="str">
        <f t="shared" ca="1" si="255"/>
        <v/>
      </c>
    </row>
    <row r="395" spans="2:256">
      <c r="B395" s="163">
        <v>19</v>
      </c>
      <c r="C395" s="163" t="str">
        <f ca="1">IF(P395&gt;0,MAX($C$375:C394)+1,"")</f>
        <v/>
      </c>
      <c r="D395" s="163" t="str">
        <f ca="1">IF(ISERROR(INDEX(WS,ROWS($B$377:$B395))),"",MID(INDEX(WS,ROWS($B$377:$B395)), FIND("]",INDEX(WS,ROWS($B$377:$B395)))+1,32))&amp;T(NOW())</f>
        <v/>
      </c>
      <c r="E395" s="163" t="str">
        <f t="shared" ca="1" si="5"/>
        <v/>
      </c>
      <c r="F395" s="163" t="str">
        <f t="shared" ca="1" si="6"/>
        <v/>
      </c>
      <c r="G395" s="163" t="str">
        <f t="shared" ca="1" si="7"/>
        <v/>
      </c>
      <c r="H395" s="163" t="str">
        <f t="shared" ca="1" si="8"/>
        <v/>
      </c>
      <c r="I395" s="163" t="str">
        <f t="shared" ca="1" si="9"/>
        <v/>
      </c>
      <c r="J395" s="163" t="str">
        <f t="shared" ca="1" si="10"/>
        <v/>
      </c>
      <c r="K395" s="163" t="str">
        <f t="shared" ca="1" si="11"/>
        <v/>
      </c>
      <c r="L395" s="163" t="str">
        <f t="shared" ca="1" si="12"/>
        <v/>
      </c>
      <c r="M395" s="163" t="str">
        <f t="shared" ca="1" si="13"/>
        <v/>
      </c>
      <c r="N395" s="344" t="str">
        <f t="shared" ca="1" si="14"/>
        <v/>
      </c>
      <c r="O395" s="344" t="str">
        <f t="shared" ca="1" si="15"/>
        <v/>
      </c>
      <c r="P395" s="163">
        <f t="shared" ca="1" si="4"/>
        <v>0</v>
      </c>
      <c r="Q395" s="14" t="str">
        <f t="shared" ca="1" si="16"/>
        <v/>
      </c>
      <c r="R395" s="14" t="str">
        <f t="shared" ca="1" si="17"/>
        <v/>
      </c>
      <c r="S395" s="14" t="str">
        <f t="shared" ca="1" si="18"/>
        <v/>
      </c>
      <c r="T395" s="14" t="str">
        <f t="shared" ca="1" si="19"/>
        <v/>
      </c>
      <c r="U395" s="14" t="str">
        <f t="shared" ca="1" si="20"/>
        <v/>
      </c>
      <c r="V395" s="14" t="str">
        <f t="shared" ca="1" si="21"/>
        <v/>
      </c>
      <c r="W395" s="14" t="str">
        <f t="shared" ca="1" si="22"/>
        <v/>
      </c>
      <c r="X395" s="14" t="str">
        <f t="shared" ca="1" si="23"/>
        <v/>
      </c>
      <c r="Y395" s="14" t="str">
        <f t="shared" ca="1" si="24"/>
        <v/>
      </c>
      <c r="Z395" s="14" t="str">
        <f t="shared" ca="1" si="25"/>
        <v/>
      </c>
      <c r="AA395" s="14" t="str">
        <f t="shared" ca="1" si="26"/>
        <v/>
      </c>
      <c r="AB395" s="14" t="str">
        <f t="shared" ca="1" si="27"/>
        <v/>
      </c>
      <c r="AC395" s="14" t="str">
        <f t="shared" ca="1" si="28"/>
        <v/>
      </c>
      <c r="AD395" s="14" t="str">
        <f t="shared" ca="1" si="29"/>
        <v/>
      </c>
      <c r="AE395" s="14" t="str">
        <f t="shared" ca="1" si="30"/>
        <v/>
      </c>
      <c r="AF395" s="14" t="str">
        <f t="shared" ca="1" si="31"/>
        <v/>
      </c>
      <c r="AG395" s="14" t="str">
        <f t="shared" ca="1" si="32"/>
        <v/>
      </c>
      <c r="AH395" s="14" t="str">
        <f t="shared" ca="1" si="33"/>
        <v/>
      </c>
      <c r="AI395" s="14" t="str">
        <f t="shared" ca="1" si="34"/>
        <v/>
      </c>
      <c r="AJ395" s="14" t="str">
        <f t="shared" ca="1" si="35"/>
        <v/>
      </c>
      <c r="AK395" s="14" t="str">
        <f t="shared" ca="1" si="36"/>
        <v/>
      </c>
      <c r="AL395" s="14" t="str">
        <f t="shared" ca="1" si="37"/>
        <v/>
      </c>
      <c r="AM395" s="14" t="str">
        <f t="shared" ca="1" si="38"/>
        <v/>
      </c>
      <c r="AN395" s="14" t="str">
        <f t="shared" ca="1" si="39"/>
        <v/>
      </c>
      <c r="AO395" s="14" t="str">
        <f t="shared" ca="1" si="40"/>
        <v/>
      </c>
      <c r="AP395" s="14" t="str">
        <f t="shared" ca="1" si="41"/>
        <v/>
      </c>
      <c r="AQ395" s="14" t="str">
        <f t="shared" ca="1" si="42"/>
        <v/>
      </c>
      <c r="AR395" s="14" t="str">
        <f t="shared" ca="1" si="43"/>
        <v/>
      </c>
      <c r="AS395" s="14" t="str">
        <f t="shared" ca="1" si="44"/>
        <v/>
      </c>
      <c r="AT395" s="14" t="str">
        <f t="shared" ca="1" si="45"/>
        <v/>
      </c>
      <c r="AU395" s="14" t="str">
        <f t="shared" ca="1" si="46"/>
        <v/>
      </c>
      <c r="AV395" s="14" t="str">
        <f t="shared" ca="1" si="47"/>
        <v/>
      </c>
      <c r="AW395" s="14" t="str">
        <f t="shared" ca="1" si="48"/>
        <v/>
      </c>
      <c r="AX395" s="14" t="str">
        <f t="shared" ca="1" si="49"/>
        <v/>
      </c>
      <c r="AY395" s="14" t="str">
        <f t="shared" ca="1" si="50"/>
        <v/>
      </c>
      <c r="AZ395" s="14" t="str">
        <f t="shared" ca="1" si="51"/>
        <v/>
      </c>
      <c r="BA395" s="14" t="str">
        <f t="shared" ca="1" si="52"/>
        <v/>
      </c>
      <c r="BB395" s="14" t="str">
        <f t="shared" ca="1" si="53"/>
        <v/>
      </c>
      <c r="BC395" s="14" t="str">
        <f t="shared" ca="1" si="54"/>
        <v/>
      </c>
      <c r="BD395" s="14" t="str">
        <f t="shared" ca="1" si="55"/>
        <v/>
      </c>
      <c r="BE395" s="14" t="str">
        <f t="shared" ca="1" si="56"/>
        <v/>
      </c>
      <c r="BF395" s="14" t="str">
        <f t="shared" ca="1" si="57"/>
        <v/>
      </c>
      <c r="BG395" s="14" t="str">
        <f t="shared" ca="1" si="58"/>
        <v/>
      </c>
      <c r="BH395" s="14" t="str">
        <f t="shared" ca="1" si="59"/>
        <v/>
      </c>
      <c r="BI395" s="14" t="str">
        <f t="shared" ca="1" si="60"/>
        <v/>
      </c>
      <c r="BJ395" s="14" t="str">
        <f t="shared" ca="1" si="61"/>
        <v/>
      </c>
      <c r="BK395" s="14" t="str">
        <f t="shared" ca="1" si="62"/>
        <v/>
      </c>
      <c r="BL395" s="14" t="str">
        <f t="shared" ca="1" si="63"/>
        <v/>
      </c>
      <c r="BM395" s="14" t="str">
        <f t="shared" ca="1" si="64"/>
        <v/>
      </c>
      <c r="BN395" s="14" t="str">
        <f t="shared" ca="1" si="65"/>
        <v/>
      </c>
      <c r="BO395" s="14" t="str">
        <f t="shared" ca="1" si="66"/>
        <v/>
      </c>
      <c r="BP395" s="14" t="str">
        <f t="shared" ca="1" si="67"/>
        <v/>
      </c>
      <c r="BQ395" s="14" t="str">
        <f t="shared" ca="1" si="68"/>
        <v/>
      </c>
      <c r="BR395" s="14" t="str">
        <f t="shared" ca="1" si="69"/>
        <v/>
      </c>
      <c r="BS395" s="14" t="str">
        <f t="shared" ca="1" si="70"/>
        <v/>
      </c>
      <c r="BT395" s="14" t="str">
        <f t="shared" ca="1" si="71"/>
        <v/>
      </c>
      <c r="BU395" s="14" t="str">
        <f t="shared" ca="1" si="72"/>
        <v/>
      </c>
      <c r="BV395" s="14" t="str">
        <f t="shared" ca="1" si="73"/>
        <v/>
      </c>
      <c r="BW395" s="14" t="str">
        <f t="shared" ca="1" si="74"/>
        <v/>
      </c>
      <c r="BX395" s="14" t="str">
        <f t="shared" ca="1" si="75"/>
        <v/>
      </c>
      <c r="BY395" s="14" t="str">
        <f t="shared" ca="1" si="76"/>
        <v/>
      </c>
      <c r="BZ395" s="14" t="str">
        <f t="shared" ca="1" si="77"/>
        <v/>
      </c>
      <c r="CA395" s="14" t="str">
        <f t="shared" ca="1" si="78"/>
        <v/>
      </c>
      <c r="CB395" s="14" t="str">
        <f t="shared" ca="1" si="79"/>
        <v/>
      </c>
      <c r="CC395" s="14" t="str">
        <f t="shared" ca="1" si="80"/>
        <v/>
      </c>
      <c r="CD395" s="14" t="str">
        <f t="shared" ca="1" si="81"/>
        <v/>
      </c>
      <c r="CE395" s="14" t="str">
        <f t="shared" ca="1" si="82"/>
        <v/>
      </c>
      <c r="CF395" s="14" t="str">
        <f t="shared" ca="1" si="83"/>
        <v/>
      </c>
      <c r="CG395" s="14" t="str">
        <f t="shared" ca="1" si="84"/>
        <v/>
      </c>
      <c r="CH395" s="14" t="str">
        <f t="shared" ca="1" si="85"/>
        <v/>
      </c>
      <c r="CI395" s="14" t="str">
        <f t="shared" ca="1" si="86"/>
        <v/>
      </c>
      <c r="CJ395" s="14" t="str">
        <f t="shared" ca="1" si="87"/>
        <v/>
      </c>
      <c r="CK395" s="14" t="str">
        <f t="shared" ca="1" si="88"/>
        <v/>
      </c>
      <c r="CL395" s="14" t="str">
        <f t="shared" ca="1" si="89"/>
        <v/>
      </c>
      <c r="CM395" s="14" t="str">
        <f t="shared" ca="1" si="90"/>
        <v/>
      </c>
      <c r="CN395" s="14" t="str">
        <f t="shared" ca="1" si="91"/>
        <v/>
      </c>
      <c r="CO395" s="14" t="str">
        <f t="shared" ca="1" si="92"/>
        <v/>
      </c>
      <c r="CP395" s="14" t="str">
        <f t="shared" ca="1" si="93"/>
        <v/>
      </c>
      <c r="CQ395" s="14" t="str">
        <f t="shared" ca="1" si="94"/>
        <v/>
      </c>
      <c r="CR395" s="14" t="str">
        <f t="shared" ca="1" si="95"/>
        <v/>
      </c>
      <c r="CS395" s="9" t="str">
        <f t="shared" ca="1" si="96"/>
        <v/>
      </c>
      <c r="CT395" s="9" t="str">
        <f t="shared" ca="1" si="97"/>
        <v/>
      </c>
      <c r="CU395" s="9" t="str">
        <f t="shared" ca="1" si="98"/>
        <v/>
      </c>
      <c r="CV395" s="9" t="str">
        <f t="shared" ca="1" si="99"/>
        <v/>
      </c>
      <c r="CW395" s="9" t="str">
        <f t="shared" ca="1" si="100"/>
        <v/>
      </c>
      <c r="CX395" s="9" t="str">
        <f t="shared" ca="1" si="101"/>
        <v/>
      </c>
      <c r="CY395" s="9" t="str">
        <f t="shared" ca="1" si="102"/>
        <v/>
      </c>
      <c r="CZ395" s="9" t="str">
        <f t="shared" ca="1" si="103"/>
        <v/>
      </c>
      <c r="DA395" s="9" t="str">
        <f t="shared" ca="1" si="104"/>
        <v/>
      </c>
      <c r="DB395" s="9" t="str">
        <f t="shared" ca="1" si="105"/>
        <v/>
      </c>
      <c r="DC395" s="9" t="str">
        <f t="shared" ca="1" si="106"/>
        <v/>
      </c>
      <c r="DD395" s="9" t="str">
        <f t="shared" ca="1" si="107"/>
        <v/>
      </c>
      <c r="DE395" s="9" t="str">
        <f t="shared" ca="1" si="108"/>
        <v/>
      </c>
      <c r="DF395" s="9" t="str">
        <f t="shared" ca="1" si="109"/>
        <v/>
      </c>
      <c r="DG395" s="9" t="str">
        <f t="shared" ca="1" si="110"/>
        <v/>
      </c>
      <c r="DH395" s="9" t="str">
        <f t="shared" ca="1" si="111"/>
        <v/>
      </c>
      <c r="DI395" s="9" t="str">
        <f t="shared" ca="1" si="112"/>
        <v/>
      </c>
      <c r="DJ395" s="9" t="str">
        <f t="shared" ca="1" si="113"/>
        <v/>
      </c>
      <c r="DK395" s="9" t="str">
        <f t="shared" ca="1" si="114"/>
        <v/>
      </c>
      <c r="DL395" s="9" t="str">
        <f t="shared" ca="1" si="115"/>
        <v/>
      </c>
      <c r="DM395" s="9" t="str">
        <f t="shared" ca="1" si="116"/>
        <v/>
      </c>
      <c r="DN395" s="9" t="str">
        <f t="shared" ca="1" si="117"/>
        <v/>
      </c>
      <c r="DO395" s="9" t="str">
        <f t="shared" ca="1" si="118"/>
        <v/>
      </c>
      <c r="DP395" s="9" t="str">
        <f t="shared" ca="1" si="119"/>
        <v/>
      </c>
      <c r="DQ395" s="9" t="str">
        <f t="shared" ca="1" si="120"/>
        <v/>
      </c>
      <c r="DR395" s="9" t="str">
        <f t="shared" ca="1" si="121"/>
        <v/>
      </c>
      <c r="DS395" s="9" t="str">
        <f t="shared" ca="1" si="122"/>
        <v/>
      </c>
      <c r="DT395" s="9" t="str">
        <f t="shared" ca="1" si="123"/>
        <v/>
      </c>
      <c r="DU395" s="9" t="str">
        <f t="shared" ca="1" si="124"/>
        <v/>
      </c>
      <c r="DV395" s="9" t="str">
        <f t="shared" ca="1" si="125"/>
        <v/>
      </c>
      <c r="DW395" s="9" t="str">
        <f t="shared" ca="1" si="126"/>
        <v/>
      </c>
      <c r="DX395" s="9" t="str">
        <f t="shared" ca="1" si="127"/>
        <v/>
      </c>
      <c r="DY395" s="9" t="str">
        <f t="shared" ca="1" si="128"/>
        <v/>
      </c>
      <c r="DZ395" s="9" t="str">
        <f t="shared" ca="1" si="129"/>
        <v/>
      </c>
      <c r="EA395" s="9" t="str">
        <f t="shared" ca="1" si="130"/>
        <v/>
      </c>
      <c r="EB395" s="9" t="str">
        <f t="shared" ca="1" si="131"/>
        <v/>
      </c>
      <c r="EC395" s="9" t="str">
        <f t="shared" ca="1" si="132"/>
        <v/>
      </c>
      <c r="ED395" s="9" t="str">
        <f t="shared" ca="1" si="133"/>
        <v/>
      </c>
      <c r="EE395" s="9" t="str">
        <f t="shared" ca="1" si="134"/>
        <v/>
      </c>
      <c r="EF395" s="9" t="str">
        <f t="shared" ca="1" si="135"/>
        <v/>
      </c>
      <c r="EG395" s="9" t="str">
        <f t="shared" ca="1" si="136"/>
        <v/>
      </c>
      <c r="EH395" s="9" t="str">
        <f t="shared" ca="1" si="137"/>
        <v/>
      </c>
      <c r="EI395" s="9" t="str">
        <f t="shared" ca="1" si="138"/>
        <v/>
      </c>
      <c r="EJ395" s="9" t="str">
        <f t="shared" ca="1" si="139"/>
        <v/>
      </c>
      <c r="EK395" s="9" t="str">
        <f t="shared" ca="1" si="140"/>
        <v/>
      </c>
      <c r="EL395" s="9" t="str">
        <f t="shared" ca="1" si="141"/>
        <v/>
      </c>
      <c r="EM395" s="9" t="str">
        <f t="shared" ca="1" si="142"/>
        <v/>
      </c>
      <c r="EN395" s="9" t="str">
        <f t="shared" ca="1" si="143"/>
        <v/>
      </c>
      <c r="EO395" s="9" t="str">
        <f t="shared" ca="1" si="144"/>
        <v/>
      </c>
      <c r="EP395" s="9" t="str">
        <f t="shared" ca="1" si="145"/>
        <v/>
      </c>
      <c r="EQ395" s="9" t="str">
        <f t="shared" ca="1" si="146"/>
        <v/>
      </c>
      <c r="ER395" s="9" t="str">
        <f t="shared" ca="1" si="147"/>
        <v/>
      </c>
      <c r="ES395" s="9" t="str">
        <f t="shared" ca="1" si="148"/>
        <v/>
      </c>
      <c r="ET395" s="9" t="str">
        <f t="shared" ca="1" si="149"/>
        <v/>
      </c>
      <c r="EU395" s="9" t="str">
        <f t="shared" ca="1" si="150"/>
        <v/>
      </c>
      <c r="EV395" s="9" t="str">
        <f t="shared" ca="1" si="151"/>
        <v/>
      </c>
      <c r="EW395" s="9" t="str">
        <f t="shared" ca="1" si="152"/>
        <v/>
      </c>
      <c r="EX395" s="9" t="str">
        <f t="shared" ca="1" si="153"/>
        <v/>
      </c>
      <c r="EY395" s="9" t="str">
        <f t="shared" ca="1" si="154"/>
        <v/>
      </c>
      <c r="EZ395" s="9" t="str">
        <f t="shared" ca="1" si="155"/>
        <v/>
      </c>
      <c r="FA395" s="9" t="str">
        <f t="shared" ca="1" si="156"/>
        <v/>
      </c>
      <c r="FB395" s="9" t="str">
        <f t="shared" ca="1" si="157"/>
        <v/>
      </c>
      <c r="FC395" s="9" t="str">
        <f t="shared" ca="1" si="158"/>
        <v/>
      </c>
      <c r="FD395" s="9" t="str">
        <f t="shared" ca="1" si="159"/>
        <v/>
      </c>
      <c r="FE395" s="9" t="str">
        <f t="shared" ca="1" si="160"/>
        <v/>
      </c>
      <c r="FF395" s="9" t="str">
        <f t="shared" ca="1" si="161"/>
        <v/>
      </c>
      <c r="FG395" s="9" t="str">
        <f t="shared" ca="1" si="162"/>
        <v/>
      </c>
      <c r="FH395" s="9" t="str">
        <f t="shared" ca="1" si="163"/>
        <v/>
      </c>
      <c r="FI395" s="9" t="str">
        <f t="shared" ca="1" si="164"/>
        <v/>
      </c>
      <c r="FJ395" s="9" t="str">
        <f t="shared" ca="1" si="165"/>
        <v/>
      </c>
      <c r="FK395" s="9" t="str">
        <f t="shared" ca="1" si="166"/>
        <v/>
      </c>
      <c r="FL395" s="9" t="str">
        <f t="shared" ca="1" si="167"/>
        <v/>
      </c>
      <c r="FM395" s="9" t="str">
        <f t="shared" ca="1" si="168"/>
        <v/>
      </c>
      <c r="FN395" s="9" t="str">
        <f t="shared" ca="1" si="169"/>
        <v/>
      </c>
      <c r="FO395" s="9" t="str">
        <f t="shared" ca="1" si="170"/>
        <v/>
      </c>
      <c r="FP395" s="9" t="str">
        <f t="shared" ca="1" si="171"/>
        <v/>
      </c>
      <c r="FQ395" s="9" t="str">
        <f t="shared" ca="1" si="172"/>
        <v/>
      </c>
      <c r="FR395" s="9" t="str">
        <f t="shared" ca="1" si="173"/>
        <v/>
      </c>
      <c r="FS395" s="9" t="str">
        <f t="shared" ca="1" si="174"/>
        <v/>
      </c>
      <c r="FT395" s="9" t="str">
        <f t="shared" ca="1" si="175"/>
        <v/>
      </c>
      <c r="FU395" s="9" t="str">
        <f t="shared" ca="1" si="176"/>
        <v/>
      </c>
      <c r="FV395" s="9" t="str">
        <f t="shared" ca="1" si="177"/>
        <v/>
      </c>
      <c r="FW395" s="9" t="str">
        <f t="shared" ca="1" si="178"/>
        <v/>
      </c>
      <c r="FX395" s="9" t="str">
        <f t="shared" ca="1" si="179"/>
        <v/>
      </c>
      <c r="FY395" s="9" t="str">
        <f t="shared" ca="1" si="180"/>
        <v/>
      </c>
      <c r="FZ395" s="9" t="str">
        <f t="shared" ca="1" si="181"/>
        <v/>
      </c>
      <c r="GA395" s="9" t="str">
        <f t="shared" ca="1" si="182"/>
        <v/>
      </c>
      <c r="GB395" s="9" t="str">
        <f t="shared" ca="1" si="183"/>
        <v/>
      </c>
      <c r="GC395" s="9" t="str">
        <f t="shared" ca="1" si="184"/>
        <v/>
      </c>
      <c r="GD395" s="9" t="str">
        <f t="shared" ca="1" si="185"/>
        <v/>
      </c>
      <c r="GE395" s="9" t="str">
        <f t="shared" ca="1" si="186"/>
        <v/>
      </c>
      <c r="GF395" s="9" t="str">
        <f t="shared" ca="1" si="187"/>
        <v/>
      </c>
      <c r="GG395" s="9" t="str">
        <f t="shared" ca="1" si="188"/>
        <v/>
      </c>
      <c r="GH395" s="9" t="str">
        <f t="shared" ca="1" si="189"/>
        <v/>
      </c>
      <c r="GI395" s="9" t="str">
        <f t="shared" ca="1" si="190"/>
        <v/>
      </c>
      <c r="GJ395" s="9" t="str">
        <f t="shared" ca="1" si="191"/>
        <v/>
      </c>
      <c r="GK395" s="9" t="str">
        <f t="shared" ca="1" si="192"/>
        <v/>
      </c>
      <c r="GL395" s="9" t="str">
        <f t="shared" ca="1" si="193"/>
        <v/>
      </c>
      <c r="GM395" s="9" t="str">
        <f t="shared" ca="1" si="194"/>
        <v/>
      </c>
      <c r="GN395" s="9" t="str">
        <f t="shared" ca="1" si="195"/>
        <v/>
      </c>
      <c r="GO395" s="9" t="str">
        <f t="shared" ca="1" si="196"/>
        <v/>
      </c>
      <c r="GP395" s="9" t="str">
        <f t="shared" ca="1" si="197"/>
        <v/>
      </c>
      <c r="GQ395" s="9" t="str">
        <f t="shared" ca="1" si="198"/>
        <v/>
      </c>
      <c r="GR395" s="9" t="str">
        <f t="shared" ca="1" si="199"/>
        <v/>
      </c>
      <c r="GS395" s="9" t="str">
        <f t="shared" ca="1" si="200"/>
        <v/>
      </c>
      <c r="GT395" s="9" t="str">
        <f t="shared" ca="1" si="201"/>
        <v/>
      </c>
      <c r="GU395" s="9" t="str">
        <f t="shared" ca="1" si="202"/>
        <v/>
      </c>
      <c r="GV395" s="9" t="str">
        <f t="shared" ca="1" si="203"/>
        <v/>
      </c>
      <c r="GW395" s="9" t="str">
        <f t="shared" ca="1" si="204"/>
        <v/>
      </c>
      <c r="GX395" s="9" t="str">
        <f t="shared" ca="1" si="205"/>
        <v/>
      </c>
      <c r="GY395" s="9" t="str">
        <f t="shared" ca="1" si="206"/>
        <v/>
      </c>
      <c r="GZ395" s="9" t="str">
        <f t="shared" ca="1" si="207"/>
        <v/>
      </c>
      <c r="HA395" s="9" t="str">
        <f t="shared" ca="1" si="208"/>
        <v/>
      </c>
      <c r="HB395" s="9" t="str">
        <f t="shared" ca="1" si="209"/>
        <v/>
      </c>
      <c r="HC395" s="9" t="str">
        <f t="shared" ca="1" si="210"/>
        <v/>
      </c>
      <c r="HD395" s="9" t="str">
        <f t="shared" ca="1" si="211"/>
        <v/>
      </c>
      <c r="HE395" s="9" t="str">
        <f t="shared" ca="1" si="212"/>
        <v/>
      </c>
      <c r="HF395" s="9" t="str">
        <f t="shared" ca="1" si="213"/>
        <v/>
      </c>
      <c r="HG395" s="9" t="str">
        <f t="shared" ca="1" si="214"/>
        <v/>
      </c>
      <c r="HH395" s="9" t="str">
        <f t="shared" ca="1" si="215"/>
        <v/>
      </c>
      <c r="HI395" s="9" t="str">
        <f t="shared" ca="1" si="216"/>
        <v/>
      </c>
      <c r="HJ395" s="9" t="str">
        <f t="shared" ca="1" si="217"/>
        <v/>
      </c>
      <c r="HK395" s="9" t="str">
        <f t="shared" ca="1" si="218"/>
        <v/>
      </c>
      <c r="HL395" s="9" t="str">
        <f t="shared" ca="1" si="219"/>
        <v/>
      </c>
      <c r="HM395" s="31" t="str">
        <f t="shared" ca="1" si="220"/>
        <v/>
      </c>
      <c r="HN395" s="9" t="str">
        <f t="shared" ca="1" si="221"/>
        <v/>
      </c>
      <c r="HO395" s="9" t="str">
        <f t="shared" ca="1" si="222"/>
        <v/>
      </c>
      <c r="HP395" s="9" t="str">
        <f t="shared" ca="1" si="223"/>
        <v/>
      </c>
      <c r="HQ395" s="9" t="str">
        <f t="shared" ca="1" si="224"/>
        <v/>
      </c>
      <c r="HR395" s="9" t="str">
        <f t="shared" ca="1" si="225"/>
        <v/>
      </c>
      <c r="HS395" s="9" t="str">
        <f t="shared" ca="1" si="226"/>
        <v/>
      </c>
      <c r="HT395" s="9" t="str">
        <f t="shared" ca="1" si="227"/>
        <v/>
      </c>
      <c r="HU395" s="9" t="str">
        <f t="shared" ca="1" si="228"/>
        <v/>
      </c>
      <c r="HV395" s="9" t="str">
        <f t="shared" ca="1" si="229"/>
        <v/>
      </c>
      <c r="HW395" s="9" t="str">
        <f t="shared" ca="1" si="230"/>
        <v/>
      </c>
      <c r="HX395" s="9" t="str">
        <f t="shared" ca="1" si="231"/>
        <v/>
      </c>
      <c r="HY395" s="9" t="str">
        <f t="shared" ca="1" si="232"/>
        <v/>
      </c>
      <c r="HZ395" s="9" t="str">
        <f t="shared" ca="1" si="233"/>
        <v/>
      </c>
      <c r="IA395" s="9" t="str">
        <f t="shared" ca="1" si="234"/>
        <v/>
      </c>
      <c r="IB395" s="9" t="str">
        <f t="shared" ca="1" si="235"/>
        <v/>
      </c>
      <c r="IC395" s="9" t="str">
        <f t="shared" ca="1" si="236"/>
        <v/>
      </c>
      <c r="ID395" s="9" t="str">
        <f t="shared" ca="1" si="237"/>
        <v/>
      </c>
      <c r="IE395" s="9" t="str">
        <f t="shared" ca="1" si="238"/>
        <v/>
      </c>
      <c r="IF395" s="9" t="str">
        <f t="shared" ca="1" si="239"/>
        <v/>
      </c>
      <c r="IG395" s="9" t="str">
        <f t="shared" ca="1" si="240"/>
        <v/>
      </c>
      <c r="IH395" s="9" t="str">
        <f t="shared" ca="1" si="241"/>
        <v/>
      </c>
      <c r="II395" s="9" t="str">
        <f t="shared" ca="1" si="242"/>
        <v/>
      </c>
      <c r="IJ395" s="9" t="str">
        <f t="shared" ca="1" si="243"/>
        <v/>
      </c>
      <c r="IK395" s="9" t="str">
        <f t="shared" ca="1" si="244"/>
        <v/>
      </c>
      <c r="IL395" s="9" t="str">
        <f t="shared" ca="1" si="245"/>
        <v/>
      </c>
      <c r="IM395" s="9" t="str">
        <f t="shared" ca="1" si="246"/>
        <v/>
      </c>
      <c r="IN395" s="9" t="str">
        <f t="shared" ca="1" si="247"/>
        <v/>
      </c>
      <c r="IO395" s="9" t="str">
        <f t="shared" ca="1" si="248"/>
        <v/>
      </c>
      <c r="IP395" s="9" t="str">
        <f t="shared" ca="1" si="249"/>
        <v/>
      </c>
      <c r="IQ395" s="9" t="str">
        <f t="shared" ca="1" si="250"/>
        <v/>
      </c>
      <c r="IR395" s="9" t="str">
        <f t="shared" ca="1" si="251"/>
        <v/>
      </c>
      <c r="IS395" s="9" t="str">
        <f t="shared" ca="1" si="252"/>
        <v/>
      </c>
      <c r="IT395" s="9" t="str">
        <f t="shared" ca="1" si="253"/>
        <v/>
      </c>
      <c r="IU395" s="9" t="str">
        <f t="shared" ca="1" si="254"/>
        <v/>
      </c>
      <c r="IV395" s="31" t="str">
        <f t="shared" ca="1" si="255"/>
        <v/>
      </c>
    </row>
    <row r="396" spans="2:256">
      <c r="B396" s="163">
        <v>20</v>
      </c>
      <c r="C396" s="163" t="str">
        <f ca="1">IF(P396&gt;0,MAX($C$375:C395)+1,"")</f>
        <v/>
      </c>
      <c r="D396" s="163" t="str">
        <f ca="1">IF(ISERROR(INDEX(WS,ROWS($B$377:$B396))),"",MID(INDEX(WS,ROWS($B$377:$B396)), FIND("]",INDEX(WS,ROWS($B$377:$B396)))+1,32))&amp;T(NOW())</f>
        <v/>
      </c>
      <c r="E396" s="163" t="str">
        <f t="shared" ca="1" si="5"/>
        <v/>
      </c>
      <c r="F396" s="163" t="str">
        <f t="shared" ca="1" si="6"/>
        <v/>
      </c>
      <c r="G396" s="163" t="str">
        <f t="shared" ca="1" si="7"/>
        <v/>
      </c>
      <c r="H396" s="163" t="str">
        <f t="shared" ca="1" si="8"/>
        <v/>
      </c>
      <c r="I396" s="163" t="str">
        <f t="shared" ca="1" si="9"/>
        <v/>
      </c>
      <c r="J396" s="163" t="str">
        <f t="shared" ca="1" si="10"/>
        <v/>
      </c>
      <c r="K396" s="163" t="str">
        <f t="shared" ca="1" si="11"/>
        <v/>
      </c>
      <c r="L396" s="163" t="str">
        <f t="shared" ca="1" si="12"/>
        <v/>
      </c>
      <c r="M396" s="163" t="str">
        <f t="shared" ca="1" si="13"/>
        <v/>
      </c>
      <c r="N396" s="344" t="str">
        <f t="shared" ca="1" si="14"/>
        <v/>
      </c>
      <c r="O396" s="344" t="str">
        <f t="shared" ca="1" si="15"/>
        <v/>
      </c>
      <c r="P396" s="163">
        <f t="shared" ca="1" si="4"/>
        <v>0</v>
      </c>
      <c r="Q396" s="14" t="str">
        <f t="shared" ca="1" si="16"/>
        <v/>
      </c>
      <c r="R396" s="14" t="str">
        <f t="shared" ca="1" si="17"/>
        <v/>
      </c>
      <c r="S396" s="14" t="str">
        <f t="shared" ca="1" si="18"/>
        <v/>
      </c>
      <c r="T396" s="14" t="str">
        <f t="shared" ca="1" si="19"/>
        <v/>
      </c>
      <c r="U396" s="14" t="str">
        <f t="shared" ca="1" si="20"/>
        <v/>
      </c>
      <c r="V396" s="14" t="str">
        <f t="shared" ca="1" si="21"/>
        <v/>
      </c>
      <c r="W396" s="14" t="str">
        <f t="shared" ca="1" si="22"/>
        <v/>
      </c>
      <c r="X396" s="14" t="str">
        <f t="shared" ca="1" si="23"/>
        <v/>
      </c>
      <c r="Y396" s="14" t="str">
        <f t="shared" ca="1" si="24"/>
        <v/>
      </c>
      <c r="Z396" s="14" t="str">
        <f t="shared" ca="1" si="25"/>
        <v/>
      </c>
      <c r="AA396" s="14" t="str">
        <f t="shared" ca="1" si="26"/>
        <v/>
      </c>
      <c r="AB396" s="14" t="str">
        <f t="shared" ca="1" si="27"/>
        <v/>
      </c>
      <c r="AC396" s="14" t="str">
        <f t="shared" ca="1" si="28"/>
        <v/>
      </c>
      <c r="AD396" s="14" t="str">
        <f t="shared" ca="1" si="29"/>
        <v/>
      </c>
      <c r="AE396" s="14" t="str">
        <f t="shared" ca="1" si="30"/>
        <v/>
      </c>
      <c r="AF396" s="14" t="str">
        <f t="shared" ca="1" si="31"/>
        <v/>
      </c>
      <c r="AG396" s="14" t="str">
        <f t="shared" ca="1" si="32"/>
        <v/>
      </c>
      <c r="AH396" s="14" t="str">
        <f t="shared" ca="1" si="33"/>
        <v/>
      </c>
      <c r="AI396" s="14" t="str">
        <f t="shared" ca="1" si="34"/>
        <v/>
      </c>
      <c r="AJ396" s="14" t="str">
        <f t="shared" ca="1" si="35"/>
        <v/>
      </c>
      <c r="AK396" s="14" t="str">
        <f t="shared" ca="1" si="36"/>
        <v/>
      </c>
      <c r="AL396" s="14" t="str">
        <f t="shared" ca="1" si="37"/>
        <v/>
      </c>
      <c r="AM396" s="14" t="str">
        <f t="shared" ca="1" si="38"/>
        <v/>
      </c>
      <c r="AN396" s="14" t="str">
        <f t="shared" ca="1" si="39"/>
        <v/>
      </c>
      <c r="AO396" s="14" t="str">
        <f t="shared" ca="1" si="40"/>
        <v/>
      </c>
      <c r="AP396" s="14" t="str">
        <f t="shared" ca="1" si="41"/>
        <v/>
      </c>
      <c r="AQ396" s="14" t="str">
        <f t="shared" ca="1" si="42"/>
        <v/>
      </c>
      <c r="AR396" s="14" t="str">
        <f t="shared" ca="1" si="43"/>
        <v/>
      </c>
      <c r="AS396" s="14" t="str">
        <f t="shared" ca="1" si="44"/>
        <v/>
      </c>
      <c r="AT396" s="14" t="str">
        <f t="shared" ca="1" si="45"/>
        <v/>
      </c>
      <c r="AU396" s="14" t="str">
        <f t="shared" ca="1" si="46"/>
        <v/>
      </c>
      <c r="AV396" s="14" t="str">
        <f t="shared" ca="1" si="47"/>
        <v/>
      </c>
      <c r="AW396" s="14" t="str">
        <f t="shared" ca="1" si="48"/>
        <v/>
      </c>
      <c r="AX396" s="14" t="str">
        <f t="shared" ca="1" si="49"/>
        <v/>
      </c>
      <c r="AY396" s="14" t="str">
        <f t="shared" ca="1" si="50"/>
        <v/>
      </c>
      <c r="AZ396" s="14" t="str">
        <f t="shared" ca="1" si="51"/>
        <v/>
      </c>
      <c r="BA396" s="14" t="str">
        <f t="shared" ca="1" si="52"/>
        <v/>
      </c>
      <c r="BB396" s="14" t="str">
        <f t="shared" ca="1" si="53"/>
        <v/>
      </c>
      <c r="BC396" s="14" t="str">
        <f t="shared" ca="1" si="54"/>
        <v/>
      </c>
      <c r="BD396" s="14" t="str">
        <f t="shared" ca="1" si="55"/>
        <v/>
      </c>
      <c r="BE396" s="14" t="str">
        <f t="shared" ca="1" si="56"/>
        <v/>
      </c>
      <c r="BF396" s="14" t="str">
        <f t="shared" ca="1" si="57"/>
        <v/>
      </c>
      <c r="BG396" s="14" t="str">
        <f t="shared" ca="1" si="58"/>
        <v/>
      </c>
      <c r="BH396" s="14" t="str">
        <f t="shared" ca="1" si="59"/>
        <v/>
      </c>
      <c r="BI396" s="14" t="str">
        <f t="shared" ca="1" si="60"/>
        <v/>
      </c>
      <c r="BJ396" s="14" t="str">
        <f t="shared" ca="1" si="61"/>
        <v/>
      </c>
      <c r="BK396" s="14" t="str">
        <f t="shared" ca="1" si="62"/>
        <v/>
      </c>
      <c r="BL396" s="14" t="str">
        <f t="shared" ca="1" si="63"/>
        <v/>
      </c>
      <c r="BM396" s="14" t="str">
        <f t="shared" ca="1" si="64"/>
        <v/>
      </c>
      <c r="BN396" s="14" t="str">
        <f t="shared" ca="1" si="65"/>
        <v/>
      </c>
      <c r="BO396" s="14" t="str">
        <f t="shared" ca="1" si="66"/>
        <v/>
      </c>
      <c r="BP396" s="14" t="str">
        <f t="shared" ca="1" si="67"/>
        <v/>
      </c>
      <c r="BQ396" s="14" t="str">
        <f t="shared" ca="1" si="68"/>
        <v/>
      </c>
      <c r="BR396" s="14" t="str">
        <f t="shared" ca="1" si="69"/>
        <v/>
      </c>
      <c r="BS396" s="14" t="str">
        <f t="shared" ca="1" si="70"/>
        <v/>
      </c>
      <c r="BT396" s="14" t="str">
        <f t="shared" ca="1" si="71"/>
        <v/>
      </c>
      <c r="BU396" s="14" t="str">
        <f t="shared" ca="1" si="72"/>
        <v/>
      </c>
      <c r="BV396" s="14" t="str">
        <f t="shared" ca="1" si="73"/>
        <v/>
      </c>
      <c r="BW396" s="14" t="str">
        <f t="shared" ca="1" si="74"/>
        <v/>
      </c>
      <c r="BX396" s="14" t="str">
        <f t="shared" ca="1" si="75"/>
        <v/>
      </c>
      <c r="BY396" s="14" t="str">
        <f t="shared" ca="1" si="76"/>
        <v/>
      </c>
      <c r="BZ396" s="14" t="str">
        <f t="shared" ca="1" si="77"/>
        <v/>
      </c>
      <c r="CA396" s="14" t="str">
        <f t="shared" ca="1" si="78"/>
        <v/>
      </c>
      <c r="CB396" s="14" t="str">
        <f t="shared" ca="1" si="79"/>
        <v/>
      </c>
      <c r="CC396" s="14" t="str">
        <f t="shared" ca="1" si="80"/>
        <v/>
      </c>
      <c r="CD396" s="14" t="str">
        <f t="shared" ca="1" si="81"/>
        <v/>
      </c>
      <c r="CE396" s="14" t="str">
        <f t="shared" ca="1" si="82"/>
        <v/>
      </c>
      <c r="CF396" s="14" t="str">
        <f t="shared" ca="1" si="83"/>
        <v/>
      </c>
      <c r="CG396" s="14" t="str">
        <f t="shared" ca="1" si="84"/>
        <v/>
      </c>
      <c r="CH396" s="14" t="str">
        <f t="shared" ca="1" si="85"/>
        <v/>
      </c>
      <c r="CI396" s="14" t="str">
        <f t="shared" ca="1" si="86"/>
        <v/>
      </c>
      <c r="CJ396" s="14" t="str">
        <f t="shared" ca="1" si="87"/>
        <v/>
      </c>
      <c r="CK396" s="14" t="str">
        <f t="shared" ca="1" si="88"/>
        <v/>
      </c>
      <c r="CL396" s="14" t="str">
        <f t="shared" ca="1" si="89"/>
        <v/>
      </c>
      <c r="CM396" s="14" t="str">
        <f t="shared" ca="1" si="90"/>
        <v/>
      </c>
      <c r="CN396" s="14" t="str">
        <f t="shared" ca="1" si="91"/>
        <v/>
      </c>
      <c r="CO396" s="14" t="str">
        <f t="shared" ca="1" si="92"/>
        <v/>
      </c>
      <c r="CP396" s="14" t="str">
        <f t="shared" ca="1" si="93"/>
        <v/>
      </c>
      <c r="CQ396" s="14" t="str">
        <f t="shared" ca="1" si="94"/>
        <v/>
      </c>
      <c r="CR396" s="14" t="str">
        <f t="shared" ca="1" si="95"/>
        <v/>
      </c>
      <c r="CS396" s="9" t="str">
        <f t="shared" ca="1" si="96"/>
        <v/>
      </c>
      <c r="CT396" s="9" t="str">
        <f t="shared" ca="1" si="97"/>
        <v/>
      </c>
      <c r="CU396" s="9" t="str">
        <f t="shared" ca="1" si="98"/>
        <v/>
      </c>
      <c r="CV396" s="9" t="str">
        <f t="shared" ca="1" si="99"/>
        <v/>
      </c>
      <c r="CW396" s="9" t="str">
        <f t="shared" ca="1" si="100"/>
        <v/>
      </c>
      <c r="CX396" s="9" t="str">
        <f t="shared" ca="1" si="101"/>
        <v/>
      </c>
      <c r="CY396" s="9" t="str">
        <f t="shared" ca="1" si="102"/>
        <v/>
      </c>
      <c r="CZ396" s="9" t="str">
        <f t="shared" ca="1" si="103"/>
        <v/>
      </c>
      <c r="DA396" s="9" t="str">
        <f t="shared" ca="1" si="104"/>
        <v/>
      </c>
      <c r="DB396" s="9" t="str">
        <f t="shared" ca="1" si="105"/>
        <v/>
      </c>
      <c r="DC396" s="9" t="str">
        <f t="shared" ca="1" si="106"/>
        <v/>
      </c>
      <c r="DD396" s="9" t="str">
        <f t="shared" ca="1" si="107"/>
        <v/>
      </c>
      <c r="DE396" s="9" t="str">
        <f t="shared" ca="1" si="108"/>
        <v/>
      </c>
      <c r="DF396" s="9" t="str">
        <f t="shared" ca="1" si="109"/>
        <v/>
      </c>
      <c r="DG396" s="9" t="str">
        <f t="shared" ca="1" si="110"/>
        <v/>
      </c>
      <c r="DH396" s="9" t="str">
        <f t="shared" ca="1" si="111"/>
        <v/>
      </c>
      <c r="DI396" s="9" t="str">
        <f t="shared" ca="1" si="112"/>
        <v/>
      </c>
      <c r="DJ396" s="9" t="str">
        <f t="shared" ca="1" si="113"/>
        <v/>
      </c>
      <c r="DK396" s="9" t="str">
        <f t="shared" ca="1" si="114"/>
        <v/>
      </c>
      <c r="DL396" s="9" t="str">
        <f t="shared" ca="1" si="115"/>
        <v/>
      </c>
      <c r="DM396" s="9" t="str">
        <f t="shared" ca="1" si="116"/>
        <v/>
      </c>
      <c r="DN396" s="9" t="str">
        <f t="shared" ca="1" si="117"/>
        <v/>
      </c>
      <c r="DO396" s="9" t="str">
        <f t="shared" ca="1" si="118"/>
        <v/>
      </c>
      <c r="DP396" s="9" t="str">
        <f t="shared" ca="1" si="119"/>
        <v/>
      </c>
      <c r="DQ396" s="9" t="str">
        <f t="shared" ca="1" si="120"/>
        <v/>
      </c>
      <c r="DR396" s="9" t="str">
        <f t="shared" ca="1" si="121"/>
        <v/>
      </c>
      <c r="DS396" s="9" t="str">
        <f t="shared" ca="1" si="122"/>
        <v/>
      </c>
      <c r="DT396" s="9" t="str">
        <f t="shared" ca="1" si="123"/>
        <v/>
      </c>
      <c r="DU396" s="9" t="str">
        <f t="shared" ca="1" si="124"/>
        <v/>
      </c>
      <c r="DV396" s="9" t="str">
        <f t="shared" ca="1" si="125"/>
        <v/>
      </c>
      <c r="DW396" s="9" t="str">
        <f t="shared" ca="1" si="126"/>
        <v/>
      </c>
      <c r="DX396" s="9" t="str">
        <f t="shared" ca="1" si="127"/>
        <v/>
      </c>
      <c r="DY396" s="9" t="str">
        <f t="shared" ca="1" si="128"/>
        <v/>
      </c>
      <c r="DZ396" s="9" t="str">
        <f t="shared" ca="1" si="129"/>
        <v/>
      </c>
      <c r="EA396" s="9" t="str">
        <f t="shared" ca="1" si="130"/>
        <v/>
      </c>
      <c r="EB396" s="9" t="str">
        <f t="shared" ca="1" si="131"/>
        <v/>
      </c>
      <c r="EC396" s="9" t="str">
        <f t="shared" ca="1" si="132"/>
        <v/>
      </c>
      <c r="ED396" s="9" t="str">
        <f t="shared" ca="1" si="133"/>
        <v/>
      </c>
      <c r="EE396" s="9" t="str">
        <f t="shared" ca="1" si="134"/>
        <v/>
      </c>
      <c r="EF396" s="9" t="str">
        <f t="shared" ca="1" si="135"/>
        <v/>
      </c>
      <c r="EG396" s="9" t="str">
        <f t="shared" ca="1" si="136"/>
        <v/>
      </c>
      <c r="EH396" s="9" t="str">
        <f t="shared" ca="1" si="137"/>
        <v/>
      </c>
      <c r="EI396" s="9" t="str">
        <f t="shared" ca="1" si="138"/>
        <v/>
      </c>
      <c r="EJ396" s="9" t="str">
        <f t="shared" ca="1" si="139"/>
        <v/>
      </c>
      <c r="EK396" s="9" t="str">
        <f t="shared" ca="1" si="140"/>
        <v/>
      </c>
      <c r="EL396" s="9" t="str">
        <f t="shared" ca="1" si="141"/>
        <v/>
      </c>
      <c r="EM396" s="9" t="str">
        <f t="shared" ca="1" si="142"/>
        <v/>
      </c>
      <c r="EN396" s="9" t="str">
        <f t="shared" ca="1" si="143"/>
        <v/>
      </c>
      <c r="EO396" s="9" t="str">
        <f t="shared" ca="1" si="144"/>
        <v/>
      </c>
      <c r="EP396" s="9" t="str">
        <f t="shared" ca="1" si="145"/>
        <v/>
      </c>
      <c r="EQ396" s="9" t="str">
        <f t="shared" ca="1" si="146"/>
        <v/>
      </c>
      <c r="ER396" s="9" t="str">
        <f t="shared" ca="1" si="147"/>
        <v/>
      </c>
      <c r="ES396" s="9" t="str">
        <f t="shared" ca="1" si="148"/>
        <v/>
      </c>
      <c r="ET396" s="9" t="str">
        <f t="shared" ca="1" si="149"/>
        <v/>
      </c>
      <c r="EU396" s="9" t="str">
        <f t="shared" ca="1" si="150"/>
        <v/>
      </c>
      <c r="EV396" s="9" t="str">
        <f t="shared" ca="1" si="151"/>
        <v/>
      </c>
      <c r="EW396" s="9" t="str">
        <f t="shared" ca="1" si="152"/>
        <v/>
      </c>
      <c r="EX396" s="9" t="str">
        <f t="shared" ca="1" si="153"/>
        <v/>
      </c>
      <c r="EY396" s="9" t="str">
        <f t="shared" ca="1" si="154"/>
        <v/>
      </c>
      <c r="EZ396" s="9" t="str">
        <f t="shared" ca="1" si="155"/>
        <v/>
      </c>
      <c r="FA396" s="9" t="str">
        <f t="shared" ca="1" si="156"/>
        <v/>
      </c>
      <c r="FB396" s="9" t="str">
        <f t="shared" ca="1" si="157"/>
        <v/>
      </c>
      <c r="FC396" s="9" t="str">
        <f t="shared" ca="1" si="158"/>
        <v/>
      </c>
      <c r="FD396" s="9" t="str">
        <f t="shared" ca="1" si="159"/>
        <v/>
      </c>
      <c r="FE396" s="9" t="str">
        <f t="shared" ca="1" si="160"/>
        <v/>
      </c>
      <c r="FF396" s="9" t="str">
        <f t="shared" ca="1" si="161"/>
        <v/>
      </c>
      <c r="FG396" s="9" t="str">
        <f t="shared" ca="1" si="162"/>
        <v/>
      </c>
      <c r="FH396" s="9" t="str">
        <f t="shared" ca="1" si="163"/>
        <v/>
      </c>
      <c r="FI396" s="9" t="str">
        <f t="shared" ca="1" si="164"/>
        <v/>
      </c>
      <c r="FJ396" s="9" t="str">
        <f t="shared" ca="1" si="165"/>
        <v/>
      </c>
      <c r="FK396" s="9" t="str">
        <f t="shared" ca="1" si="166"/>
        <v/>
      </c>
      <c r="FL396" s="9" t="str">
        <f t="shared" ca="1" si="167"/>
        <v/>
      </c>
      <c r="FM396" s="9" t="str">
        <f t="shared" ca="1" si="168"/>
        <v/>
      </c>
      <c r="FN396" s="9" t="str">
        <f t="shared" ca="1" si="169"/>
        <v/>
      </c>
      <c r="FO396" s="9" t="str">
        <f t="shared" ca="1" si="170"/>
        <v/>
      </c>
      <c r="FP396" s="9" t="str">
        <f t="shared" ca="1" si="171"/>
        <v/>
      </c>
      <c r="FQ396" s="9" t="str">
        <f t="shared" ca="1" si="172"/>
        <v/>
      </c>
      <c r="FR396" s="9" t="str">
        <f t="shared" ca="1" si="173"/>
        <v/>
      </c>
      <c r="FS396" s="9" t="str">
        <f t="shared" ca="1" si="174"/>
        <v/>
      </c>
      <c r="FT396" s="9" t="str">
        <f t="shared" ca="1" si="175"/>
        <v/>
      </c>
      <c r="FU396" s="9" t="str">
        <f t="shared" ca="1" si="176"/>
        <v/>
      </c>
      <c r="FV396" s="9" t="str">
        <f t="shared" ca="1" si="177"/>
        <v/>
      </c>
      <c r="FW396" s="9" t="str">
        <f t="shared" ca="1" si="178"/>
        <v/>
      </c>
      <c r="FX396" s="9" t="str">
        <f t="shared" ca="1" si="179"/>
        <v/>
      </c>
      <c r="FY396" s="9" t="str">
        <f t="shared" ca="1" si="180"/>
        <v/>
      </c>
      <c r="FZ396" s="9" t="str">
        <f t="shared" ca="1" si="181"/>
        <v/>
      </c>
      <c r="GA396" s="9" t="str">
        <f t="shared" ca="1" si="182"/>
        <v/>
      </c>
      <c r="GB396" s="9" t="str">
        <f t="shared" ca="1" si="183"/>
        <v/>
      </c>
      <c r="GC396" s="9" t="str">
        <f t="shared" ca="1" si="184"/>
        <v/>
      </c>
      <c r="GD396" s="9" t="str">
        <f t="shared" ca="1" si="185"/>
        <v/>
      </c>
      <c r="GE396" s="9" t="str">
        <f t="shared" ca="1" si="186"/>
        <v/>
      </c>
      <c r="GF396" s="9" t="str">
        <f t="shared" ca="1" si="187"/>
        <v/>
      </c>
      <c r="GG396" s="9" t="str">
        <f t="shared" ca="1" si="188"/>
        <v/>
      </c>
      <c r="GH396" s="9" t="str">
        <f t="shared" ca="1" si="189"/>
        <v/>
      </c>
      <c r="GI396" s="9" t="str">
        <f t="shared" ca="1" si="190"/>
        <v/>
      </c>
      <c r="GJ396" s="9" t="str">
        <f t="shared" ca="1" si="191"/>
        <v/>
      </c>
      <c r="GK396" s="9" t="str">
        <f t="shared" ca="1" si="192"/>
        <v/>
      </c>
      <c r="GL396" s="9" t="str">
        <f t="shared" ca="1" si="193"/>
        <v/>
      </c>
      <c r="GM396" s="9" t="str">
        <f t="shared" ca="1" si="194"/>
        <v/>
      </c>
      <c r="GN396" s="9" t="str">
        <f t="shared" ca="1" si="195"/>
        <v/>
      </c>
      <c r="GO396" s="9" t="str">
        <f t="shared" ca="1" si="196"/>
        <v/>
      </c>
      <c r="GP396" s="9" t="str">
        <f t="shared" ca="1" si="197"/>
        <v/>
      </c>
      <c r="GQ396" s="9" t="str">
        <f t="shared" ca="1" si="198"/>
        <v/>
      </c>
      <c r="GR396" s="9" t="str">
        <f t="shared" ca="1" si="199"/>
        <v/>
      </c>
      <c r="GS396" s="9" t="str">
        <f t="shared" ca="1" si="200"/>
        <v/>
      </c>
      <c r="GT396" s="9" t="str">
        <f t="shared" ca="1" si="201"/>
        <v/>
      </c>
      <c r="GU396" s="9" t="str">
        <f t="shared" ca="1" si="202"/>
        <v/>
      </c>
      <c r="GV396" s="9" t="str">
        <f t="shared" ca="1" si="203"/>
        <v/>
      </c>
      <c r="GW396" s="9" t="str">
        <f t="shared" ca="1" si="204"/>
        <v/>
      </c>
      <c r="GX396" s="9" t="str">
        <f t="shared" ca="1" si="205"/>
        <v/>
      </c>
      <c r="GY396" s="9" t="str">
        <f t="shared" ca="1" si="206"/>
        <v/>
      </c>
      <c r="GZ396" s="9" t="str">
        <f t="shared" ca="1" si="207"/>
        <v/>
      </c>
      <c r="HA396" s="9" t="str">
        <f t="shared" ca="1" si="208"/>
        <v/>
      </c>
      <c r="HB396" s="9" t="str">
        <f t="shared" ca="1" si="209"/>
        <v/>
      </c>
      <c r="HC396" s="9" t="str">
        <f t="shared" ca="1" si="210"/>
        <v/>
      </c>
      <c r="HD396" s="9" t="str">
        <f t="shared" ca="1" si="211"/>
        <v/>
      </c>
      <c r="HE396" s="9" t="str">
        <f t="shared" ca="1" si="212"/>
        <v/>
      </c>
      <c r="HF396" s="9" t="str">
        <f t="shared" ca="1" si="213"/>
        <v/>
      </c>
      <c r="HG396" s="9" t="str">
        <f t="shared" ca="1" si="214"/>
        <v/>
      </c>
      <c r="HH396" s="9" t="str">
        <f t="shared" ca="1" si="215"/>
        <v/>
      </c>
      <c r="HI396" s="9" t="str">
        <f t="shared" ca="1" si="216"/>
        <v/>
      </c>
      <c r="HJ396" s="9" t="str">
        <f t="shared" ca="1" si="217"/>
        <v/>
      </c>
      <c r="HK396" s="9" t="str">
        <f t="shared" ca="1" si="218"/>
        <v/>
      </c>
      <c r="HL396" s="9" t="str">
        <f t="shared" ca="1" si="219"/>
        <v/>
      </c>
      <c r="HM396" s="31" t="str">
        <f t="shared" ca="1" si="220"/>
        <v/>
      </c>
      <c r="HN396" s="9" t="str">
        <f t="shared" ca="1" si="221"/>
        <v/>
      </c>
      <c r="HO396" s="9" t="str">
        <f t="shared" ca="1" si="222"/>
        <v/>
      </c>
      <c r="HP396" s="9" t="str">
        <f t="shared" ca="1" si="223"/>
        <v/>
      </c>
      <c r="HQ396" s="9" t="str">
        <f t="shared" ca="1" si="224"/>
        <v/>
      </c>
      <c r="HR396" s="9" t="str">
        <f t="shared" ca="1" si="225"/>
        <v/>
      </c>
      <c r="HS396" s="9" t="str">
        <f t="shared" ca="1" si="226"/>
        <v/>
      </c>
      <c r="HT396" s="9" t="str">
        <f t="shared" ca="1" si="227"/>
        <v/>
      </c>
      <c r="HU396" s="9" t="str">
        <f t="shared" ca="1" si="228"/>
        <v/>
      </c>
      <c r="HV396" s="9" t="str">
        <f t="shared" ca="1" si="229"/>
        <v/>
      </c>
      <c r="HW396" s="9" t="str">
        <f t="shared" ca="1" si="230"/>
        <v/>
      </c>
      <c r="HX396" s="9" t="str">
        <f t="shared" ca="1" si="231"/>
        <v/>
      </c>
      <c r="HY396" s="9" t="str">
        <f t="shared" ca="1" si="232"/>
        <v/>
      </c>
      <c r="HZ396" s="9" t="str">
        <f t="shared" ca="1" si="233"/>
        <v/>
      </c>
      <c r="IA396" s="9" t="str">
        <f t="shared" ca="1" si="234"/>
        <v/>
      </c>
      <c r="IB396" s="9" t="str">
        <f t="shared" ca="1" si="235"/>
        <v/>
      </c>
      <c r="IC396" s="9" t="str">
        <f t="shared" ca="1" si="236"/>
        <v/>
      </c>
      <c r="ID396" s="9" t="str">
        <f t="shared" ca="1" si="237"/>
        <v/>
      </c>
      <c r="IE396" s="9" t="str">
        <f t="shared" ca="1" si="238"/>
        <v/>
      </c>
      <c r="IF396" s="9" t="str">
        <f t="shared" ca="1" si="239"/>
        <v/>
      </c>
      <c r="IG396" s="9" t="str">
        <f t="shared" ca="1" si="240"/>
        <v/>
      </c>
      <c r="IH396" s="9" t="str">
        <f t="shared" ca="1" si="241"/>
        <v/>
      </c>
      <c r="II396" s="9" t="str">
        <f t="shared" ca="1" si="242"/>
        <v/>
      </c>
      <c r="IJ396" s="9" t="str">
        <f t="shared" ca="1" si="243"/>
        <v/>
      </c>
      <c r="IK396" s="9" t="str">
        <f t="shared" ca="1" si="244"/>
        <v/>
      </c>
      <c r="IL396" s="9" t="str">
        <f t="shared" ca="1" si="245"/>
        <v/>
      </c>
      <c r="IM396" s="9" t="str">
        <f t="shared" ca="1" si="246"/>
        <v/>
      </c>
      <c r="IN396" s="9" t="str">
        <f t="shared" ca="1" si="247"/>
        <v/>
      </c>
      <c r="IO396" s="9" t="str">
        <f t="shared" ca="1" si="248"/>
        <v/>
      </c>
      <c r="IP396" s="9" t="str">
        <f t="shared" ca="1" si="249"/>
        <v/>
      </c>
      <c r="IQ396" s="9" t="str">
        <f t="shared" ca="1" si="250"/>
        <v/>
      </c>
      <c r="IR396" s="9" t="str">
        <f t="shared" ca="1" si="251"/>
        <v/>
      </c>
      <c r="IS396" s="9" t="str">
        <f t="shared" ca="1" si="252"/>
        <v/>
      </c>
      <c r="IT396" s="9" t="str">
        <f t="shared" ca="1" si="253"/>
        <v/>
      </c>
      <c r="IU396" s="9" t="str">
        <f t="shared" ca="1" si="254"/>
        <v/>
      </c>
      <c r="IV396" s="31" t="str">
        <f t="shared" ca="1" si="255"/>
        <v/>
      </c>
    </row>
    <row r="397" spans="2:256">
      <c r="B397" s="163">
        <v>21</v>
      </c>
      <c r="C397" s="163" t="str">
        <f ca="1">IF(P397&gt;0,MAX($C$375:C396)+1,"")</f>
        <v/>
      </c>
      <c r="D397" s="163" t="str">
        <f ca="1">IF(ISERROR(INDEX(WS,ROWS($B$377:$B397))),"",MID(INDEX(WS,ROWS($B$377:$B397)), FIND("]",INDEX(WS,ROWS($B$377:$B397)))+1,32))&amp;T(NOW())</f>
        <v/>
      </c>
      <c r="E397" s="163" t="str">
        <f t="shared" ca="1" si="5"/>
        <v/>
      </c>
      <c r="F397" s="163" t="str">
        <f t="shared" ca="1" si="6"/>
        <v/>
      </c>
      <c r="G397" s="163" t="str">
        <f t="shared" ca="1" si="7"/>
        <v/>
      </c>
      <c r="H397" s="163" t="str">
        <f t="shared" ca="1" si="8"/>
        <v/>
      </c>
      <c r="I397" s="163" t="str">
        <f t="shared" ca="1" si="9"/>
        <v/>
      </c>
      <c r="J397" s="163" t="str">
        <f t="shared" ca="1" si="10"/>
        <v/>
      </c>
      <c r="K397" s="163" t="str">
        <f t="shared" ca="1" si="11"/>
        <v/>
      </c>
      <c r="L397" s="163" t="str">
        <f t="shared" ca="1" si="12"/>
        <v/>
      </c>
      <c r="M397" s="163" t="str">
        <f t="shared" ca="1" si="13"/>
        <v/>
      </c>
      <c r="N397" s="344" t="str">
        <f t="shared" ca="1" si="14"/>
        <v/>
      </c>
      <c r="O397" s="344" t="str">
        <f t="shared" ca="1" si="15"/>
        <v/>
      </c>
      <c r="P397" s="163">
        <f t="shared" ca="1" si="4"/>
        <v>0</v>
      </c>
      <c r="Q397" s="14" t="str">
        <f t="shared" ca="1" si="16"/>
        <v/>
      </c>
      <c r="R397" s="14" t="str">
        <f t="shared" ca="1" si="17"/>
        <v/>
      </c>
      <c r="S397" s="14" t="str">
        <f t="shared" ca="1" si="18"/>
        <v/>
      </c>
      <c r="T397" s="14" t="str">
        <f t="shared" ca="1" si="19"/>
        <v/>
      </c>
      <c r="U397" s="14" t="str">
        <f t="shared" ca="1" si="20"/>
        <v/>
      </c>
      <c r="V397" s="14" t="str">
        <f t="shared" ca="1" si="21"/>
        <v/>
      </c>
      <c r="W397" s="14" t="str">
        <f t="shared" ca="1" si="22"/>
        <v/>
      </c>
      <c r="X397" s="14" t="str">
        <f t="shared" ca="1" si="23"/>
        <v/>
      </c>
      <c r="Y397" s="14" t="str">
        <f t="shared" ca="1" si="24"/>
        <v/>
      </c>
      <c r="Z397" s="14" t="str">
        <f t="shared" ca="1" si="25"/>
        <v/>
      </c>
      <c r="AA397" s="14" t="str">
        <f t="shared" ca="1" si="26"/>
        <v/>
      </c>
      <c r="AB397" s="14" t="str">
        <f t="shared" ca="1" si="27"/>
        <v/>
      </c>
      <c r="AC397" s="14" t="str">
        <f t="shared" ca="1" si="28"/>
        <v/>
      </c>
      <c r="AD397" s="14" t="str">
        <f t="shared" ca="1" si="29"/>
        <v/>
      </c>
      <c r="AE397" s="14" t="str">
        <f t="shared" ca="1" si="30"/>
        <v/>
      </c>
      <c r="AF397" s="14" t="str">
        <f t="shared" ca="1" si="31"/>
        <v/>
      </c>
      <c r="AG397" s="14" t="str">
        <f t="shared" ca="1" si="32"/>
        <v/>
      </c>
      <c r="AH397" s="14" t="str">
        <f t="shared" ca="1" si="33"/>
        <v/>
      </c>
      <c r="AI397" s="14" t="str">
        <f t="shared" ca="1" si="34"/>
        <v/>
      </c>
      <c r="AJ397" s="14" t="str">
        <f t="shared" ca="1" si="35"/>
        <v/>
      </c>
      <c r="AK397" s="14" t="str">
        <f t="shared" ca="1" si="36"/>
        <v/>
      </c>
      <c r="AL397" s="14" t="str">
        <f t="shared" ca="1" si="37"/>
        <v/>
      </c>
      <c r="AM397" s="14" t="str">
        <f t="shared" ca="1" si="38"/>
        <v/>
      </c>
      <c r="AN397" s="14" t="str">
        <f t="shared" ca="1" si="39"/>
        <v/>
      </c>
      <c r="AO397" s="14" t="str">
        <f t="shared" ca="1" si="40"/>
        <v/>
      </c>
      <c r="AP397" s="14" t="str">
        <f t="shared" ca="1" si="41"/>
        <v/>
      </c>
      <c r="AQ397" s="14" t="str">
        <f t="shared" ca="1" si="42"/>
        <v/>
      </c>
      <c r="AR397" s="14" t="str">
        <f t="shared" ca="1" si="43"/>
        <v/>
      </c>
      <c r="AS397" s="14" t="str">
        <f t="shared" ca="1" si="44"/>
        <v/>
      </c>
      <c r="AT397" s="14" t="str">
        <f t="shared" ca="1" si="45"/>
        <v/>
      </c>
      <c r="AU397" s="14" t="str">
        <f t="shared" ca="1" si="46"/>
        <v/>
      </c>
      <c r="AV397" s="14" t="str">
        <f t="shared" ca="1" si="47"/>
        <v/>
      </c>
      <c r="AW397" s="14" t="str">
        <f t="shared" ca="1" si="48"/>
        <v/>
      </c>
      <c r="AX397" s="14" t="str">
        <f t="shared" ca="1" si="49"/>
        <v/>
      </c>
      <c r="AY397" s="14" t="str">
        <f t="shared" ca="1" si="50"/>
        <v/>
      </c>
      <c r="AZ397" s="14" t="str">
        <f t="shared" ca="1" si="51"/>
        <v/>
      </c>
      <c r="BA397" s="14" t="str">
        <f t="shared" ca="1" si="52"/>
        <v/>
      </c>
      <c r="BB397" s="14" t="str">
        <f t="shared" ca="1" si="53"/>
        <v/>
      </c>
      <c r="BC397" s="14" t="str">
        <f t="shared" ca="1" si="54"/>
        <v/>
      </c>
      <c r="BD397" s="14" t="str">
        <f t="shared" ca="1" si="55"/>
        <v/>
      </c>
      <c r="BE397" s="14" t="str">
        <f t="shared" ca="1" si="56"/>
        <v/>
      </c>
      <c r="BF397" s="14" t="str">
        <f t="shared" ca="1" si="57"/>
        <v/>
      </c>
      <c r="BG397" s="14" t="str">
        <f t="shared" ca="1" si="58"/>
        <v/>
      </c>
      <c r="BH397" s="14" t="str">
        <f t="shared" ca="1" si="59"/>
        <v/>
      </c>
      <c r="BI397" s="14" t="str">
        <f t="shared" ca="1" si="60"/>
        <v/>
      </c>
      <c r="BJ397" s="14" t="str">
        <f t="shared" ca="1" si="61"/>
        <v/>
      </c>
      <c r="BK397" s="14" t="str">
        <f t="shared" ca="1" si="62"/>
        <v/>
      </c>
      <c r="BL397" s="14" t="str">
        <f t="shared" ca="1" si="63"/>
        <v/>
      </c>
      <c r="BM397" s="14" t="str">
        <f t="shared" ca="1" si="64"/>
        <v/>
      </c>
      <c r="BN397" s="14" t="str">
        <f t="shared" ca="1" si="65"/>
        <v/>
      </c>
      <c r="BO397" s="14" t="str">
        <f t="shared" ca="1" si="66"/>
        <v/>
      </c>
      <c r="BP397" s="14" t="str">
        <f t="shared" ca="1" si="67"/>
        <v/>
      </c>
      <c r="BQ397" s="14" t="str">
        <f t="shared" ca="1" si="68"/>
        <v/>
      </c>
      <c r="BR397" s="14" t="str">
        <f t="shared" ca="1" si="69"/>
        <v/>
      </c>
      <c r="BS397" s="14" t="str">
        <f t="shared" ca="1" si="70"/>
        <v/>
      </c>
      <c r="BT397" s="14" t="str">
        <f t="shared" ca="1" si="71"/>
        <v/>
      </c>
      <c r="BU397" s="14" t="str">
        <f t="shared" ca="1" si="72"/>
        <v/>
      </c>
      <c r="BV397" s="14" t="str">
        <f t="shared" ca="1" si="73"/>
        <v/>
      </c>
      <c r="BW397" s="14" t="str">
        <f t="shared" ca="1" si="74"/>
        <v/>
      </c>
      <c r="BX397" s="14" t="str">
        <f t="shared" ca="1" si="75"/>
        <v/>
      </c>
      <c r="BY397" s="14" t="str">
        <f t="shared" ca="1" si="76"/>
        <v/>
      </c>
      <c r="BZ397" s="14" t="str">
        <f t="shared" ca="1" si="77"/>
        <v/>
      </c>
      <c r="CA397" s="14" t="str">
        <f t="shared" ca="1" si="78"/>
        <v/>
      </c>
      <c r="CB397" s="14" t="str">
        <f t="shared" ca="1" si="79"/>
        <v/>
      </c>
      <c r="CC397" s="14" t="str">
        <f t="shared" ca="1" si="80"/>
        <v/>
      </c>
      <c r="CD397" s="14" t="str">
        <f t="shared" ca="1" si="81"/>
        <v/>
      </c>
      <c r="CE397" s="14" t="str">
        <f t="shared" ca="1" si="82"/>
        <v/>
      </c>
      <c r="CF397" s="14" t="str">
        <f t="shared" ca="1" si="83"/>
        <v/>
      </c>
      <c r="CG397" s="14" t="str">
        <f t="shared" ca="1" si="84"/>
        <v/>
      </c>
      <c r="CH397" s="14" t="str">
        <f t="shared" ca="1" si="85"/>
        <v/>
      </c>
      <c r="CI397" s="14" t="str">
        <f t="shared" ca="1" si="86"/>
        <v/>
      </c>
      <c r="CJ397" s="14" t="str">
        <f t="shared" ca="1" si="87"/>
        <v/>
      </c>
      <c r="CK397" s="14" t="str">
        <f t="shared" ca="1" si="88"/>
        <v/>
      </c>
      <c r="CL397" s="14" t="str">
        <f t="shared" ca="1" si="89"/>
        <v/>
      </c>
      <c r="CM397" s="14" t="str">
        <f t="shared" ca="1" si="90"/>
        <v/>
      </c>
      <c r="CN397" s="14" t="str">
        <f t="shared" ca="1" si="91"/>
        <v/>
      </c>
      <c r="CO397" s="14" t="str">
        <f t="shared" ca="1" si="92"/>
        <v/>
      </c>
      <c r="CP397" s="14" t="str">
        <f t="shared" ca="1" si="93"/>
        <v/>
      </c>
      <c r="CQ397" s="14" t="str">
        <f t="shared" ca="1" si="94"/>
        <v/>
      </c>
      <c r="CR397" s="14" t="str">
        <f t="shared" ca="1" si="95"/>
        <v/>
      </c>
      <c r="CS397" s="9" t="str">
        <f t="shared" ca="1" si="96"/>
        <v/>
      </c>
      <c r="CT397" s="9" t="str">
        <f t="shared" ca="1" si="97"/>
        <v/>
      </c>
      <c r="CU397" s="9" t="str">
        <f t="shared" ca="1" si="98"/>
        <v/>
      </c>
      <c r="CV397" s="9" t="str">
        <f t="shared" ca="1" si="99"/>
        <v/>
      </c>
      <c r="CW397" s="9" t="str">
        <f t="shared" ca="1" si="100"/>
        <v/>
      </c>
      <c r="CX397" s="9" t="str">
        <f t="shared" ca="1" si="101"/>
        <v/>
      </c>
      <c r="CY397" s="9" t="str">
        <f t="shared" ca="1" si="102"/>
        <v/>
      </c>
      <c r="CZ397" s="9" t="str">
        <f t="shared" ca="1" si="103"/>
        <v/>
      </c>
      <c r="DA397" s="9" t="str">
        <f t="shared" ca="1" si="104"/>
        <v/>
      </c>
      <c r="DB397" s="9" t="str">
        <f t="shared" ca="1" si="105"/>
        <v/>
      </c>
      <c r="DC397" s="9" t="str">
        <f t="shared" ca="1" si="106"/>
        <v/>
      </c>
      <c r="DD397" s="9" t="str">
        <f t="shared" ca="1" si="107"/>
        <v/>
      </c>
      <c r="DE397" s="9" t="str">
        <f t="shared" ca="1" si="108"/>
        <v/>
      </c>
      <c r="DF397" s="9" t="str">
        <f t="shared" ca="1" si="109"/>
        <v/>
      </c>
      <c r="DG397" s="9" t="str">
        <f t="shared" ca="1" si="110"/>
        <v/>
      </c>
      <c r="DH397" s="9" t="str">
        <f t="shared" ca="1" si="111"/>
        <v/>
      </c>
      <c r="DI397" s="9" t="str">
        <f t="shared" ca="1" si="112"/>
        <v/>
      </c>
      <c r="DJ397" s="9" t="str">
        <f t="shared" ca="1" si="113"/>
        <v/>
      </c>
      <c r="DK397" s="9" t="str">
        <f t="shared" ca="1" si="114"/>
        <v/>
      </c>
      <c r="DL397" s="9" t="str">
        <f t="shared" ca="1" si="115"/>
        <v/>
      </c>
      <c r="DM397" s="9" t="str">
        <f t="shared" ca="1" si="116"/>
        <v/>
      </c>
      <c r="DN397" s="9" t="str">
        <f t="shared" ca="1" si="117"/>
        <v/>
      </c>
      <c r="DO397" s="9" t="str">
        <f t="shared" ca="1" si="118"/>
        <v/>
      </c>
      <c r="DP397" s="9" t="str">
        <f t="shared" ca="1" si="119"/>
        <v/>
      </c>
      <c r="DQ397" s="9" t="str">
        <f t="shared" ca="1" si="120"/>
        <v/>
      </c>
      <c r="DR397" s="9" t="str">
        <f t="shared" ca="1" si="121"/>
        <v/>
      </c>
      <c r="DS397" s="9" t="str">
        <f t="shared" ca="1" si="122"/>
        <v/>
      </c>
      <c r="DT397" s="9" t="str">
        <f t="shared" ca="1" si="123"/>
        <v/>
      </c>
      <c r="DU397" s="9" t="str">
        <f t="shared" ca="1" si="124"/>
        <v/>
      </c>
      <c r="DV397" s="9" t="str">
        <f t="shared" ca="1" si="125"/>
        <v/>
      </c>
      <c r="DW397" s="9" t="str">
        <f t="shared" ca="1" si="126"/>
        <v/>
      </c>
      <c r="DX397" s="9" t="str">
        <f t="shared" ca="1" si="127"/>
        <v/>
      </c>
      <c r="DY397" s="9" t="str">
        <f t="shared" ca="1" si="128"/>
        <v/>
      </c>
      <c r="DZ397" s="9" t="str">
        <f t="shared" ca="1" si="129"/>
        <v/>
      </c>
      <c r="EA397" s="9" t="str">
        <f t="shared" ca="1" si="130"/>
        <v/>
      </c>
      <c r="EB397" s="9" t="str">
        <f t="shared" ca="1" si="131"/>
        <v/>
      </c>
      <c r="EC397" s="9" t="str">
        <f t="shared" ca="1" si="132"/>
        <v/>
      </c>
      <c r="ED397" s="9" t="str">
        <f t="shared" ca="1" si="133"/>
        <v/>
      </c>
      <c r="EE397" s="9" t="str">
        <f t="shared" ca="1" si="134"/>
        <v/>
      </c>
      <c r="EF397" s="9" t="str">
        <f t="shared" ca="1" si="135"/>
        <v/>
      </c>
      <c r="EG397" s="9" t="str">
        <f t="shared" ca="1" si="136"/>
        <v/>
      </c>
      <c r="EH397" s="9" t="str">
        <f t="shared" ca="1" si="137"/>
        <v/>
      </c>
      <c r="EI397" s="9" t="str">
        <f t="shared" ca="1" si="138"/>
        <v/>
      </c>
      <c r="EJ397" s="9" t="str">
        <f t="shared" ca="1" si="139"/>
        <v/>
      </c>
      <c r="EK397" s="9" t="str">
        <f t="shared" ca="1" si="140"/>
        <v/>
      </c>
      <c r="EL397" s="9" t="str">
        <f t="shared" ca="1" si="141"/>
        <v/>
      </c>
      <c r="EM397" s="9" t="str">
        <f t="shared" ca="1" si="142"/>
        <v/>
      </c>
      <c r="EN397" s="9" t="str">
        <f t="shared" ca="1" si="143"/>
        <v/>
      </c>
      <c r="EO397" s="9" t="str">
        <f t="shared" ca="1" si="144"/>
        <v/>
      </c>
      <c r="EP397" s="9" t="str">
        <f t="shared" ca="1" si="145"/>
        <v/>
      </c>
      <c r="EQ397" s="9" t="str">
        <f t="shared" ca="1" si="146"/>
        <v/>
      </c>
      <c r="ER397" s="9" t="str">
        <f t="shared" ca="1" si="147"/>
        <v/>
      </c>
      <c r="ES397" s="9" t="str">
        <f t="shared" ca="1" si="148"/>
        <v/>
      </c>
      <c r="ET397" s="9" t="str">
        <f t="shared" ca="1" si="149"/>
        <v/>
      </c>
      <c r="EU397" s="9" t="str">
        <f t="shared" ca="1" si="150"/>
        <v/>
      </c>
      <c r="EV397" s="9" t="str">
        <f t="shared" ca="1" si="151"/>
        <v/>
      </c>
      <c r="EW397" s="9" t="str">
        <f t="shared" ca="1" si="152"/>
        <v/>
      </c>
      <c r="EX397" s="9" t="str">
        <f t="shared" ca="1" si="153"/>
        <v/>
      </c>
      <c r="EY397" s="9" t="str">
        <f t="shared" ca="1" si="154"/>
        <v/>
      </c>
      <c r="EZ397" s="9" t="str">
        <f t="shared" ca="1" si="155"/>
        <v/>
      </c>
      <c r="FA397" s="9" t="str">
        <f t="shared" ca="1" si="156"/>
        <v/>
      </c>
      <c r="FB397" s="9" t="str">
        <f t="shared" ca="1" si="157"/>
        <v/>
      </c>
      <c r="FC397" s="9" t="str">
        <f t="shared" ca="1" si="158"/>
        <v/>
      </c>
      <c r="FD397" s="9" t="str">
        <f t="shared" ca="1" si="159"/>
        <v/>
      </c>
      <c r="FE397" s="9" t="str">
        <f t="shared" ca="1" si="160"/>
        <v/>
      </c>
      <c r="FF397" s="9" t="str">
        <f t="shared" ca="1" si="161"/>
        <v/>
      </c>
      <c r="FG397" s="9" t="str">
        <f t="shared" ca="1" si="162"/>
        <v/>
      </c>
      <c r="FH397" s="9" t="str">
        <f t="shared" ca="1" si="163"/>
        <v/>
      </c>
      <c r="FI397" s="9" t="str">
        <f t="shared" ca="1" si="164"/>
        <v/>
      </c>
      <c r="FJ397" s="9" t="str">
        <f t="shared" ca="1" si="165"/>
        <v/>
      </c>
      <c r="FK397" s="9" t="str">
        <f t="shared" ca="1" si="166"/>
        <v/>
      </c>
      <c r="FL397" s="9" t="str">
        <f t="shared" ca="1" si="167"/>
        <v/>
      </c>
      <c r="FM397" s="9" t="str">
        <f t="shared" ca="1" si="168"/>
        <v/>
      </c>
      <c r="FN397" s="9" t="str">
        <f t="shared" ca="1" si="169"/>
        <v/>
      </c>
      <c r="FO397" s="9" t="str">
        <f t="shared" ca="1" si="170"/>
        <v/>
      </c>
      <c r="FP397" s="9" t="str">
        <f t="shared" ca="1" si="171"/>
        <v/>
      </c>
      <c r="FQ397" s="9" t="str">
        <f t="shared" ca="1" si="172"/>
        <v/>
      </c>
      <c r="FR397" s="9" t="str">
        <f t="shared" ca="1" si="173"/>
        <v/>
      </c>
      <c r="FS397" s="9" t="str">
        <f t="shared" ca="1" si="174"/>
        <v/>
      </c>
      <c r="FT397" s="9" t="str">
        <f t="shared" ca="1" si="175"/>
        <v/>
      </c>
      <c r="FU397" s="9" t="str">
        <f t="shared" ca="1" si="176"/>
        <v/>
      </c>
      <c r="FV397" s="9" t="str">
        <f t="shared" ca="1" si="177"/>
        <v/>
      </c>
      <c r="FW397" s="9" t="str">
        <f t="shared" ca="1" si="178"/>
        <v/>
      </c>
      <c r="FX397" s="9" t="str">
        <f t="shared" ca="1" si="179"/>
        <v/>
      </c>
      <c r="FY397" s="9" t="str">
        <f t="shared" ca="1" si="180"/>
        <v/>
      </c>
      <c r="FZ397" s="9" t="str">
        <f t="shared" ca="1" si="181"/>
        <v/>
      </c>
      <c r="GA397" s="9" t="str">
        <f t="shared" ca="1" si="182"/>
        <v/>
      </c>
      <c r="GB397" s="9" t="str">
        <f t="shared" ca="1" si="183"/>
        <v/>
      </c>
      <c r="GC397" s="9" t="str">
        <f t="shared" ca="1" si="184"/>
        <v/>
      </c>
      <c r="GD397" s="9" t="str">
        <f t="shared" ca="1" si="185"/>
        <v/>
      </c>
      <c r="GE397" s="9" t="str">
        <f t="shared" ca="1" si="186"/>
        <v/>
      </c>
      <c r="GF397" s="9" t="str">
        <f t="shared" ca="1" si="187"/>
        <v/>
      </c>
      <c r="GG397" s="9" t="str">
        <f t="shared" ca="1" si="188"/>
        <v/>
      </c>
      <c r="GH397" s="9" t="str">
        <f t="shared" ca="1" si="189"/>
        <v/>
      </c>
      <c r="GI397" s="9" t="str">
        <f t="shared" ca="1" si="190"/>
        <v/>
      </c>
      <c r="GJ397" s="9" t="str">
        <f t="shared" ca="1" si="191"/>
        <v/>
      </c>
      <c r="GK397" s="9" t="str">
        <f t="shared" ca="1" si="192"/>
        <v/>
      </c>
      <c r="GL397" s="9" t="str">
        <f t="shared" ca="1" si="193"/>
        <v/>
      </c>
      <c r="GM397" s="9" t="str">
        <f t="shared" ca="1" si="194"/>
        <v/>
      </c>
      <c r="GN397" s="9" t="str">
        <f t="shared" ca="1" si="195"/>
        <v/>
      </c>
      <c r="GO397" s="9" t="str">
        <f t="shared" ca="1" si="196"/>
        <v/>
      </c>
      <c r="GP397" s="9" t="str">
        <f t="shared" ca="1" si="197"/>
        <v/>
      </c>
      <c r="GQ397" s="9" t="str">
        <f t="shared" ca="1" si="198"/>
        <v/>
      </c>
      <c r="GR397" s="9" t="str">
        <f t="shared" ca="1" si="199"/>
        <v/>
      </c>
      <c r="GS397" s="9" t="str">
        <f t="shared" ca="1" si="200"/>
        <v/>
      </c>
      <c r="GT397" s="9" t="str">
        <f t="shared" ca="1" si="201"/>
        <v/>
      </c>
      <c r="GU397" s="9" t="str">
        <f t="shared" ca="1" si="202"/>
        <v/>
      </c>
      <c r="GV397" s="9" t="str">
        <f t="shared" ca="1" si="203"/>
        <v/>
      </c>
      <c r="GW397" s="9" t="str">
        <f t="shared" ca="1" si="204"/>
        <v/>
      </c>
      <c r="GX397" s="9" t="str">
        <f t="shared" ca="1" si="205"/>
        <v/>
      </c>
      <c r="GY397" s="9" t="str">
        <f t="shared" ca="1" si="206"/>
        <v/>
      </c>
      <c r="GZ397" s="9" t="str">
        <f t="shared" ca="1" si="207"/>
        <v/>
      </c>
      <c r="HA397" s="9" t="str">
        <f t="shared" ca="1" si="208"/>
        <v/>
      </c>
      <c r="HB397" s="9" t="str">
        <f t="shared" ca="1" si="209"/>
        <v/>
      </c>
      <c r="HC397" s="9" t="str">
        <f t="shared" ca="1" si="210"/>
        <v/>
      </c>
      <c r="HD397" s="9" t="str">
        <f t="shared" ca="1" si="211"/>
        <v/>
      </c>
      <c r="HE397" s="9" t="str">
        <f t="shared" ca="1" si="212"/>
        <v/>
      </c>
      <c r="HF397" s="9" t="str">
        <f t="shared" ca="1" si="213"/>
        <v/>
      </c>
      <c r="HG397" s="9" t="str">
        <f t="shared" ca="1" si="214"/>
        <v/>
      </c>
      <c r="HH397" s="9" t="str">
        <f t="shared" ca="1" si="215"/>
        <v/>
      </c>
      <c r="HI397" s="9" t="str">
        <f t="shared" ca="1" si="216"/>
        <v/>
      </c>
      <c r="HJ397" s="9" t="str">
        <f t="shared" ca="1" si="217"/>
        <v/>
      </c>
      <c r="HK397" s="9" t="str">
        <f t="shared" ca="1" si="218"/>
        <v/>
      </c>
      <c r="HL397" s="9" t="str">
        <f t="shared" ca="1" si="219"/>
        <v/>
      </c>
      <c r="HM397" s="31" t="str">
        <f t="shared" ca="1" si="220"/>
        <v/>
      </c>
      <c r="HN397" s="9" t="str">
        <f t="shared" ca="1" si="221"/>
        <v/>
      </c>
      <c r="HO397" s="9" t="str">
        <f t="shared" ca="1" si="222"/>
        <v/>
      </c>
      <c r="HP397" s="9" t="str">
        <f t="shared" ca="1" si="223"/>
        <v/>
      </c>
      <c r="HQ397" s="9" t="str">
        <f t="shared" ca="1" si="224"/>
        <v/>
      </c>
      <c r="HR397" s="9" t="str">
        <f t="shared" ca="1" si="225"/>
        <v/>
      </c>
      <c r="HS397" s="9" t="str">
        <f t="shared" ca="1" si="226"/>
        <v/>
      </c>
      <c r="HT397" s="9" t="str">
        <f t="shared" ca="1" si="227"/>
        <v/>
      </c>
      <c r="HU397" s="9" t="str">
        <f t="shared" ca="1" si="228"/>
        <v/>
      </c>
      <c r="HV397" s="9" t="str">
        <f t="shared" ca="1" si="229"/>
        <v/>
      </c>
      <c r="HW397" s="9" t="str">
        <f t="shared" ca="1" si="230"/>
        <v/>
      </c>
      <c r="HX397" s="9" t="str">
        <f t="shared" ca="1" si="231"/>
        <v/>
      </c>
      <c r="HY397" s="9" t="str">
        <f t="shared" ca="1" si="232"/>
        <v/>
      </c>
      <c r="HZ397" s="9" t="str">
        <f t="shared" ca="1" si="233"/>
        <v/>
      </c>
      <c r="IA397" s="9" t="str">
        <f t="shared" ca="1" si="234"/>
        <v/>
      </c>
      <c r="IB397" s="9" t="str">
        <f t="shared" ca="1" si="235"/>
        <v/>
      </c>
      <c r="IC397" s="9" t="str">
        <f t="shared" ca="1" si="236"/>
        <v/>
      </c>
      <c r="ID397" s="9" t="str">
        <f t="shared" ca="1" si="237"/>
        <v/>
      </c>
      <c r="IE397" s="9" t="str">
        <f t="shared" ca="1" si="238"/>
        <v/>
      </c>
      <c r="IF397" s="9" t="str">
        <f t="shared" ca="1" si="239"/>
        <v/>
      </c>
      <c r="IG397" s="9" t="str">
        <f t="shared" ca="1" si="240"/>
        <v/>
      </c>
      <c r="IH397" s="9" t="str">
        <f t="shared" ca="1" si="241"/>
        <v/>
      </c>
      <c r="II397" s="9" t="str">
        <f t="shared" ca="1" si="242"/>
        <v/>
      </c>
      <c r="IJ397" s="9" t="str">
        <f t="shared" ca="1" si="243"/>
        <v/>
      </c>
      <c r="IK397" s="9" t="str">
        <f t="shared" ca="1" si="244"/>
        <v/>
      </c>
      <c r="IL397" s="9" t="str">
        <f t="shared" ca="1" si="245"/>
        <v/>
      </c>
      <c r="IM397" s="9" t="str">
        <f t="shared" ca="1" si="246"/>
        <v/>
      </c>
      <c r="IN397" s="9" t="str">
        <f t="shared" ca="1" si="247"/>
        <v/>
      </c>
      <c r="IO397" s="9" t="str">
        <f t="shared" ca="1" si="248"/>
        <v/>
      </c>
      <c r="IP397" s="9" t="str">
        <f t="shared" ca="1" si="249"/>
        <v/>
      </c>
      <c r="IQ397" s="9" t="str">
        <f t="shared" ca="1" si="250"/>
        <v/>
      </c>
      <c r="IR397" s="9" t="str">
        <f t="shared" ca="1" si="251"/>
        <v/>
      </c>
      <c r="IS397" s="9" t="str">
        <f t="shared" ca="1" si="252"/>
        <v/>
      </c>
      <c r="IT397" s="9" t="str">
        <f t="shared" ca="1" si="253"/>
        <v/>
      </c>
      <c r="IU397" s="9" t="str">
        <f t="shared" ca="1" si="254"/>
        <v/>
      </c>
      <c r="IV397" s="31" t="str">
        <f t="shared" ca="1" si="255"/>
        <v/>
      </c>
    </row>
    <row r="398" spans="2:256">
      <c r="B398" s="163">
        <v>22</v>
      </c>
      <c r="C398" s="163" t="str">
        <f ca="1">IF(P398&gt;0,MAX($C$375:C397)+1,"")</f>
        <v/>
      </c>
      <c r="D398" s="163" t="str">
        <f ca="1">IF(ISERROR(INDEX(WS,ROWS($B$377:$B398))),"",MID(INDEX(WS,ROWS($B$377:$B398)), FIND("]",INDEX(WS,ROWS($B$377:$B398)))+1,32))&amp;T(NOW())</f>
        <v/>
      </c>
      <c r="E398" s="163" t="str">
        <f t="shared" ca="1" si="5"/>
        <v/>
      </c>
      <c r="F398" s="163" t="str">
        <f t="shared" ca="1" si="6"/>
        <v/>
      </c>
      <c r="G398" s="163" t="str">
        <f t="shared" ca="1" si="7"/>
        <v/>
      </c>
      <c r="H398" s="163" t="str">
        <f t="shared" ca="1" si="8"/>
        <v/>
      </c>
      <c r="I398" s="163" t="str">
        <f t="shared" ca="1" si="9"/>
        <v/>
      </c>
      <c r="J398" s="163" t="str">
        <f t="shared" ca="1" si="10"/>
        <v/>
      </c>
      <c r="K398" s="163" t="str">
        <f t="shared" ca="1" si="11"/>
        <v/>
      </c>
      <c r="L398" s="163" t="str">
        <f t="shared" ca="1" si="12"/>
        <v/>
      </c>
      <c r="M398" s="163" t="str">
        <f t="shared" ca="1" si="13"/>
        <v/>
      </c>
      <c r="N398" s="344" t="str">
        <f t="shared" ca="1" si="14"/>
        <v/>
      </c>
      <c r="O398" s="344" t="str">
        <f t="shared" ca="1" si="15"/>
        <v/>
      </c>
      <c r="P398" s="163">
        <f t="shared" ca="1" si="4"/>
        <v>0</v>
      </c>
      <c r="Q398" s="14" t="str">
        <f t="shared" ca="1" si="16"/>
        <v/>
      </c>
      <c r="R398" s="14" t="str">
        <f t="shared" ca="1" si="17"/>
        <v/>
      </c>
      <c r="S398" s="14" t="str">
        <f t="shared" ca="1" si="18"/>
        <v/>
      </c>
      <c r="T398" s="14" t="str">
        <f t="shared" ca="1" si="19"/>
        <v/>
      </c>
      <c r="U398" s="14" t="str">
        <f t="shared" ca="1" si="20"/>
        <v/>
      </c>
      <c r="V398" s="14" t="str">
        <f t="shared" ca="1" si="21"/>
        <v/>
      </c>
      <c r="W398" s="14" t="str">
        <f t="shared" ca="1" si="22"/>
        <v/>
      </c>
      <c r="X398" s="14" t="str">
        <f t="shared" ca="1" si="23"/>
        <v/>
      </c>
      <c r="Y398" s="14" t="str">
        <f t="shared" ca="1" si="24"/>
        <v/>
      </c>
      <c r="Z398" s="14" t="str">
        <f t="shared" ca="1" si="25"/>
        <v/>
      </c>
      <c r="AA398" s="14" t="str">
        <f t="shared" ca="1" si="26"/>
        <v/>
      </c>
      <c r="AB398" s="14" t="str">
        <f t="shared" ca="1" si="27"/>
        <v/>
      </c>
      <c r="AC398" s="14" t="str">
        <f t="shared" ca="1" si="28"/>
        <v/>
      </c>
      <c r="AD398" s="14" t="str">
        <f t="shared" ca="1" si="29"/>
        <v/>
      </c>
      <c r="AE398" s="14" t="str">
        <f t="shared" ca="1" si="30"/>
        <v/>
      </c>
      <c r="AF398" s="14" t="str">
        <f t="shared" ca="1" si="31"/>
        <v/>
      </c>
      <c r="AG398" s="14" t="str">
        <f t="shared" ca="1" si="32"/>
        <v/>
      </c>
      <c r="AH398" s="14" t="str">
        <f t="shared" ca="1" si="33"/>
        <v/>
      </c>
      <c r="AI398" s="14" t="str">
        <f t="shared" ca="1" si="34"/>
        <v/>
      </c>
      <c r="AJ398" s="14" t="str">
        <f t="shared" ca="1" si="35"/>
        <v/>
      </c>
      <c r="AK398" s="14" t="str">
        <f t="shared" ca="1" si="36"/>
        <v/>
      </c>
      <c r="AL398" s="14" t="str">
        <f t="shared" ca="1" si="37"/>
        <v/>
      </c>
      <c r="AM398" s="14" t="str">
        <f t="shared" ca="1" si="38"/>
        <v/>
      </c>
      <c r="AN398" s="14" t="str">
        <f t="shared" ca="1" si="39"/>
        <v/>
      </c>
      <c r="AO398" s="14" t="str">
        <f t="shared" ca="1" si="40"/>
        <v/>
      </c>
      <c r="AP398" s="14" t="str">
        <f t="shared" ca="1" si="41"/>
        <v/>
      </c>
      <c r="AQ398" s="14" t="str">
        <f t="shared" ca="1" si="42"/>
        <v/>
      </c>
      <c r="AR398" s="14" t="str">
        <f t="shared" ca="1" si="43"/>
        <v/>
      </c>
      <c r="AS398" s="14" t="str">
        <f t="shared" ca="1" si="44"/>
        <v/>
      </c>
      <c r="AT398" s="14" t="str">
        <f t="shared" ca="1" si="45"/>
        <v/>
      </c>
      <c r="AU398" s="14" t="str">
        <f t="shared" ca="1" si="46"/>
        <v/>
      </c>
      <c r="AV398" s="14" t="str">
        <f t="shared" ca="1" si="47"/>
        <v/>
      </c>
      <c r="AW398" s="14" t="str">
        <f t="shared" ca="1" si="48"/>
        <v/>
      </c>
      <c r="AX398" s="14" t="str">
        <f t="shared" ca="1" si="49"/>
        <v/>
      </c>
      <c r="AY398" s="14" t="str">
        <f t="shared" ca="1" si="50"/>
        <v/>
      </c>
      <c r="AZ398" s="14" t="str">
        <f t="shared" ca="1" si="51"/>
        <v/>
      </c>
      <c r="BA398" s="14" t="str">
        <f t="shared" ca="1" si="52"/>
        <v/>
      </c>
      <c r="BB398" s="14" t="str">
        <f t="shared" ca="1" si="53"/>
        <v/>
      </c>
      <c r="BC398" s="14" t="str">
        <f t="shared" ca="1" si="54"/>
        <v/>
      </c>
      <c r="BD398" s="14" t="str">
        <f t="shared" ca="1" si="55"/>
        <v/>
      </c>
      <c r="BE398" s="14" t="str">
        <f t="shared" ca="1" si="56"/>
        <v/>
      </c>
      <c r="BF398" s="14" t="str">
        <f t="shared" ca="1" si="57"/>
        <v/>
      </c>
      <c r="BG398" s="14" t="str">
        <f t="shared" ca="1" si="58"/>
        <v/>
      </c>
      <c r="BH398" s="14" t="str">
        <f t="shared" ca="1" si="59"/>
        <v/>
      </c>
      <c r="BI398" s="14" t="str">
        <f t="shared" ca="1" si="60"/>
        <v/>
      </c>
      <c r="BJ398" s="14" t="str">
        <f t="shared" ca="1" si="61"/>
        <v/>
      </c>
      <c r="BK398" s="14" t="str">
        <f t="shared" ca="1" si="62"/>
        <v/>
      </c>
      <c r="BL398" s="14" t="str">
        <f t="shared" ca="1" si="63"/>
        <v/>
      </c>
      <c r="BM398" s="14" t="str">
        <f t="shared" ca="1" si="64"/>
        <v/>
      </c>
      <c r="BN398" s="14" t="str">
        <f t="shared" ca="1" si="65"/>
        <v/>
      </c>
      <c r="BO398" s="14" t="str">
        <f t="shared" ca="1" si="66"/>
        <v/>
      </c>
      <c r="BP398" s="14" t="str">
        <f t="shared" ca="1" si="67"/>
        <v/>
      </c>
      <c r="BQ398" s="14" t="str">
        <f t="shared" ca="1" si="68"/>
        <v/>
      </c>
      <c r="BR398" s="14" t="str">
        <f t="shared" ca="1" si="69"/>
        <v/>
      </c>
      <c r="BS398" s="14" t="str">
        <f t="shared" ca="1" si="70"/>
        <v/>
      </c>
      <c r="BT398" s="14" t="str">
        <f t="shared" ca="1" si="71"/>
        <v/>
      </c>
      <c r="BU398" s="14" t="str">
        <f t="shared" ca="1" si="72"/>
        <v/>
      </c>
      <c r="BV398" s="14" t="str">
        <f t="shared" ca="1" si="73"/>
        <v/>
      </c>
      <c r="BW398" s="14" t="str">
        <f t="shared" ca="1" si="74"/>
        <v/>
      </c>
      <c r="BX398" s="14" t="str">
        <f t="shared" ca="1" si="75"/>
        <v/>
      </c>
      <c r="BY398" s="14" t="str">
        <f t="shared" ca="1" si="76"/>
        <v/>
      </c>
      <c r="BZ398" s="14" t="str">
        <f t="shared" ca="1" si="77"/>
        <v/>
      </c>
      <c r="CA398" s="14" t="str">
        <f t="shared" ca="1" si="78"/>
        <v/>
      </c>
      <c r="CB398" s="14" t="str">
        <f t="shared" ca="1" si="79"/>
        <v/>
      </c>
      <c r="CC398" s="14" t="str">
        <f t="shared" ca="1" si="80"/>
        <v/>
      </c>
      <c r="CD398" s="14" t="str">
        <f t="shared" ca="1" si="81"/>
        <v/>
      </c>
      <c r="CE398" s="14" t="str">
        <f t="shared" ca="1" si="82"/>
        <v/>
      </c>
      <c r="CF398" s="14" t="str">
        <f t="shared" ca="1" si="83"/>
        <v/>
      </c>
      <c r="CG398" s="14" t="str">
        <f t="shared" ca="1" si="84"/>
        <v/>
      </c>
      <c r="CH398" s="14" t="str">
        <f t="shared" ca="1" si="85"/>
        <v/>
      </c>
      <c r="CI398" s="14" t="str">
        <f t="shared" ca="1" si="86"/>
        <v/>
      </c>
      <c r="CJ398" s="14" t="str">
        <f t="shared" ca="1" si="87"/>
        <v/>
      </c>
      <c r="CK398" s="14" t="str">
        <f t="shared" ca="1" si="88"/>
        <v/>
      </c>
      <c r="CL398" s="14" t="str">
        <f t="shared" ca="1" si="89"/>
        <v/>
      </c>
      <c r="CM398" s="14" t="str">
        <f t="shared" ca="1" si="90"/>
        <v/>
      </c>
      <c r="CN398" s="14" t="str">
        <f t="shared" ca="1" si="91"/>
        <v/>
      </c>
      <c r="CO398" s="14" t="str">
        <f t="shared" ca="1" si="92"/>
        <v/>
      </c>
      <c r="CP398" s="14" t="str">
        <f t="shared" ca="1" si="93"/>
        <v/>
      </c>
      <c r="CQ398" s="14" t="str">
        <f t="shared" ca="1" si="94"/>
        <v/>
      </c>
      <c r="CR398" s="14" t="str">
        <f t="shared" ca="1" si="95"/>
        <v/>
      </c>
      <c r="CS398" s="9" t="str">
        <f t="shared" ca="1" si="96"/>
        <v/>
      </c>
      <c r="CT398" s="9" t="str">
        <f t="shared" ca="1" si="97"/>
        <v/>
      </c>
      <c r="CU398" s="9" t="str">
        <f t="shared" ca="1" si="98"/>
        <v/>
      </c>
      <c r="CV398" s="9" t="str">
        <f t="shared" ca="1" si="99"/>
        <v/>
      </c>
      <c r="CW398" s="9" t="str">
        <f t="shared" ca="1" si="100"/>
        <v/>
      </c>
      <c r="CX398" s="9" t="str">
        <f t="shared" ca="1" si="101"/>
        <v/>
      </c>
      <c r="CY398" s="9" t="str">
        <f t="shared" ca="1" si="102"/>
        <v/>
      </c>
      <c r="CZ398" s="9" t="str">
        <f t="shared" ca="1" si="103"/>
        <v/>
      </c>
      <c r="DA398" s="9" t="str">
        <f t="shared" ca="1" si="104"/>
        <v/>
      </c>
      <c r="DB398" s="9" t="str">
        <f t="shared" ca="1" si="105"/>
        <v/>
      </c>
      <c r="DC398" s="9" t="str">
        <f t="shared" ca="1" si="106"/>
        <v/>
      </c>
      <c r="DD398" s="9" t="str">
        <f t="shared" ca="1" si="107"/>
        <v/>
      </c>
      <c r="DE398" s="9" t="str">
        <f t="shared" ca="1" si="108"/>
        <v/>
      </c>
      <c r="DF398" s="9" t="str">
        <f t="shared" ca="1" si="109"/>
        <v/>
      </c>
      <c r="DG398" s="9" t="str">
        <f t="shared" ca="1" si="110"/>
        <v/>
      </c>
      <c r="DH398" s="9" t="str">
        <f t="shared" ca="1" si="111"/>
        <v/>
      </c>
      <c r="DI398" s="9" t="str">
        <f t="shared" ca="1" si="112"/>
        <v/>
      </c>
      <c r="DJ398" s="9" t="str">
        <f t="shared" ca="1" si="113"/>
        <v/>
      </c>
      <c r="DK398" s="9" t="str">
        <f t="shared" ca="1" si="114"/>
        <v/>
      </c>
      <c r="DL398" s="9" t="str">
        <f t="shared" ca="1" si="115"/>
        <v/>
      </c>
      <c r="DM398" s="9" t="str">
        <f t="shared" ca="1" si="116"/>
        <v/>
      </c>
      <c r="DN398" s="9" t="str">
        <f t="shared" ca="1" si="117"/>
        <v/>
      </c>
      <c r="DO398" s="9" t="str">
        <f t="shared" ca="1" si="118"/>
        <v/>
      </c>
      <c r="DP398" s="9" t="str">
        <f t="shared" ca="1" si="119"/>
        <v/>
      </c>
      <c r="DQ398" s="9" t="str">
        <f t="shared" ca="1" si="120"/>
        <v/>
      </c>
      <c r="DR398" s="9" t="str">
        <f t="shared" ca="1" si="121"/>
        <v/>
      </c>
      <c r="DS398" s="9" t="str">
        <f t="shared" ca="1" si="122"/>
        <v/>
      </c>
      <c r="DT398" s="9" t="str">
        <f t="shared" ca="1" si="123"/>
        <v/>
      </c>
      <c r="DU398" s="9" t="str">
        <f t="shared" ca="1" si="124"/>
        <v/>
      </c>
      <c r="DV398" s="9" t="str">
        <f t="shared" ca="1" si="125"/>
        <v/>
      </c>
      <c r="DW398" s="9" t="str">
        <f t="shared" ca="1" si="126"/>
        <v/>
      </c>
      <c r="DX398" s="9" t="str">
        <f t="shared" ca="1" si="127"/>
        <v/>
      </c>
      <c r="DY398" s="9" t="str">
        <f t="shared" ca="1" si="128"/>
        <v/>
      </c>
      <c r="DZ398" s="9" t="str">
        <f t="shared" ca="1" si="129"/>
        <v/>
      </c>
      <c r="EA398" s="9" t="str">
        <f t="shared" ca="1" si="130"/>
        <v/>
      </c>
      <c r="EB398" s="9" t="str">
        <f t="shared" ca="1" si="131"/>
        <v/>
      </c>
      <c r="EC398" s="9" t="str">
        <f t="shared" ca="1" si="132"/>
        <v/>
      </c>
      <c r="ED398" s="9" t="str">
        <f t="shared" ca="1" si="133"/>
        <v/>
      </c>
      <c r="EE398" s="9" t="str">
        <f t="shared" ca="1" si="134"/>
        <v/>
      </c>
      <c r="EF398" s="9" t="str">
        <f t="shared" ca="1" si="135"/>
        <v/>
      </c>
      <c r="EG398" s="9" t="str">
        <f t="shared" ca="1" si="136"/>
        <v/>
      </c>
      <c r="EH398" s="9" t="str">
        <f t="shared" ca="1" si="137"/>
        <v/>
      </c>
      <c r="EI398" s="9" t="str">
        <f t="shared" ca="1" si="138"/>
        <v/>
      </c>
      <c r="EJ398" s="9" t="str">
        <f t="shared" ca="1" si="139"/>
        <v/>
      </c>
      <c r="EK398" s="9" t="str">
        <f t="shared" ca="1" si="140"/>
        <v/>
      </c>
      <c r="EL398" s="9" t="str">
        <f t="shared" ca="1" si="141"/>
        <v/>
      </c>
      <c r="EM398" s="9" t="str">
        <f t="shared" ca="1" si="142"/>
        <v/>
      </c>
      <c r="EN398" s="9" t="str">
        <f t="shared" ca="1" si="143"/>
        <v/>
      </c>
      <c r="EO398" s="9" t="str">
        <f t="shared" ca="1" si="144"/>
        <v/>
      </c>
      <c r="EP398" s="9" t="str">
        <f t="shared" ca="1" si="145"/>
        <v/>
      </c>
      <c r="EQ398" s="9" t="str">
        <f t="shared" ca="1" si="146"/>
        <v/>
      </c>
      <c r="ER398" s="9" t="str">
        <f t="shared" ca="1" si="147"/>
        <v/>
      </c>
      <c r="ES398" s="9" t="str">
        <f t="shared" ca="1" si="148"/>
        <v/>
      </c>
      <c r="ET398" s="9" t="str">
        <f t="shared" ca="1" si="149"/>
        <v/>
      </c>
      <c r="EU398" s="9" t="str">
        <f t="shared" ca="1" si="150"/>
        <v/>
      </c>
      <c r="EV398" s="9" t="str">
        <f t="shared" ca="1" si="151"/>
        <v/>
      </c>
      <c r="EW398" s="9" t="str">
        <f t="shared" ca="1" si="152"/>
        <v/>
      </c>
      <c r="EX398" s="9" t="str">
        <f t="shared" ca="1" si="153"/>
        <v/>
      </c>
      <c r="EY398" s="9" t="str">
        <f t="shared" ca="1" si="154"/>
        <v/>
      </c>
      <c r="EZ398" s="9" t="str">
        <f t="shared" ca="1" si="155"/>
        <v/>
      </c>
      <c r="FA398" s="9" t="str">
        <f t="shared" ca="1" si="156"/>
        <v/>
      </c>
      <c r="FB398" s="9" t="str">
        <f t="shared" ca="1" si="157"/>
        <v/>
      </c>
      <c r="FC398" s="9" t="str">
        <f t="shared" ca="1" si="158"/>
        <v/>
      </c>
      <c r="FD398" s="9" t="str">
        <f t="shared" ca="1" si="159"/>
        <v/>
      </c>
      <c r="FE398" s="9" t="str">
        <f t="shared" ca="1" si="160"/>
        <v/>
      </c>
      <c r="FF398" s="9" t="str">
        <f t="shared" ca="1" si="161"/>
        <v/>
      </c>
      <c r="FG398" s="9" t="str">
        <f t="shared" ca="1" si="162"/>
        <v/>
      </c>
      <c r="FH398" s="9" t="str">
        <f t="shared" ca="1" si="163"/>
        <v/>
      </c>
      <c r="FI398" s="9" t="str">
        <f t="shared" ca="1" si="164"/>
        <v/>
      </c>
      <c r="FJ398" s="9" t="str">
        <f t="shared" ca="1" si="165"/>
        <v/>
      </c>
      <c r="FK398" s="9" t="str">
        <f t="shared" ca="1" si="166"/>
        <v/>
      </c>
      <c r="FL398" s="9" t="str">
        <f t="shared" ca="1" si="167"/>
        <v/>
      </c>
      <c r="FM398" s="9" t="str">
        <f t="shared" ca="1" si="168"/>
        <v/>
      </c>
      <c r="FN398" s="9" t="str">
        <f t="shared" ca="1" si="169"/>
        <v/>
      </c>
      <c r="FO398" s="9" t="str">
        <f t="shared" ca="1" si="170"/>
        <v/>
      </c>
      <c r="FP398" s="9" t="str">
        <f t="shared" ca="1" si="171"/>
        <v/>
      </c>
      <c r="FQ398" s="9" t="str">
        <f t="shared" ca="1" si="172"/>
        <v/>
      </c>
      <c r="FR398" s="9" t="str">
        <f t="shared" ca="1" si="173"/>
        <v/>
      </c>
      <c r="FS398" s="9" t="str">
        <f t="shared" ca="1" si="174"/>
        <v/>
      </c>
      <c r="FT398" s="9" t="str">
        <f t="shared" ca="1" si="175"/>
        <v/>
      </c>
      <c r="FU398" s="9" t="str">
        <f t="shared" ca="1" si="176"/>
        <v/>
      </c>
      <c r="FV398" s="9" t="str">
        <f t="shared" ca="1" si="177"/>
        <v/>
      </c>
      <c r="FW398" s="9" t="str">
        <f t="shared" ca="1" si="178"/>
        <v/>
      </c>
      <c r="FX398" s="9" t="str">
        <f t="shared" ca="1" si="179"/>
        <v/>
      </c>
      <c r="FY398" s="9" t="str">
        <f t="shared" ca="1" si="180"/>
        <v/>
      </c>
      <c r="FZ398" s="9" t="str">
        <f t="shared" ca="1" si="181"/>
        <v/>
      </c>
      <c r="GA398" s="9" t="str">
        <f t="shared" ca="1" si="182"/>
        <v/>
      </c>
      <c r="GB398" s="9" t="str">
        <f t="shared" ca="1" si="183"/>
        <v/>
      </c>
      <c r="GC398" s="9" t="str">
        <f t="shared" ca="1" si="184"/>
        <v/>
      </c>
      <c r="GD398" s="9" t="str">
        <f t="shared" ca="1" si="185"/>
        <v/>
      </c>
      <c r="GE398" s="9" t="str">
        <f t="shared" ca="1" si="186"/>
        <v/>
      </c>
      <c r="GF398" s="9" t="str">
        <f t="shared" ca="1" si="187"/>
        <v/>
      </c>
      <c r="GG398" s="9" t="str">
        <f t="shared" ca="1" si="188"/>
        <v/>
      </c>
      <c r="GH398" s="9" t="str">
        <f t="shared" ca="1" si="189"/>
        <v/>
      </c>
      <c r="GI398" s="9" t="str">
        <f t="shared" ca="1" si="190"/>
        <v/>
      </c>
      <c r="GJ398" s="9" t="str">
        <f t="shared" ca="1" si="191"/>
        <v/>
      </c>
      <c r="GK398" s="9" t="str">
        <f t="shared" ca="1" si="192"/>
        <v/>
      </c>
      <c r="GL398" s="9" t="str">
        <f t="shared" ca="1" si="193"/>
        <v/>
      </c>
      <c r="GM398" s="9" t="str">
        <f t="shared" ca="1" si="194"/>
        <v/>
      </c>
      <c r="GN398" s="9" t="str">
        <f t="shared" ca="1" si="195"/>
        <v/>
      </c>
      <c r="GO398" s="9" t="str">
        <f t="shared" ca="1" si="196"/>
        <v/>
      </c>
      <c r="GP398" s="9" t="str">
        <f t="shared" ca="1" si="197"/>
        <v/>
      </c>
      <c r="GQ398" s="9" t="str">
        <f t="shared" ca="1" si="198"/>
        <v/>
      </c>
      <c r="GR398" s="9" t="str">
        <f t="shared" ca="1" si="199"/>
        <v/>
      </c>
      <c r="GS398" s="9" t="str">
        <f t="shared" ca="1" si="200"/>
        <v/>
      </c>
      <c r="GT398" s="9" t="str">
        <f t="shared" ca="1" si="201"/>
        <v/>
      </c>
      <c r="GU398" s="9" t="str">
        <f t="shared" ca="1" si="202"/>
        <v/>
      </c>
      <c r="GV398" s="9" t="str">
        <f t="shared" ca="1" si="203"/>
        <v/>
      </c>
      <c r="GW398" s="9" t="str">
        <f t="shared" ca="1" si="204"/>
        <v/>
      </c>
      <c r="GX398" s="9" t="str">
        <f t="shared" ca="1" si="205"/>
        <v/>
      </c>
      <c r="GY398" s="9" t="str">
        <f t="shared" ca="1" si="206"/>
        <v/>
      </c>
      <c r="GZ398" s="9" t="str">
        <f t="shared" ca="1" si="207"/>
        <v/>
      </c>
      <c r="HA398" s="9" t="str">
        <f t="shared" ca="1" si="208"/>
        <v/>
      </c>
      <c r="HB398" s="9" t="str">
        <f t="shared" ca="1" si="209"/>
        <v/>
      </c>
      <c r="HC398" s="9" t="str">
        <f t="shared" ca="1" si="210"/>
        <v/>
      </c>
      <c r="HD398" s="9" t="str">
        <f t="shared" ca="1" si="211"/>
        <v/>
      </c>
      <c r="HE398" s="9" t="str">
        <f t="shared" ca="1" si="212"/>
        <v/>
      </c>
      <c r="HF398" s="9" t="str">
        <f t="shared" ca="1" si="213"/>
        <v/>
      </c>
      <c r="HG398" s="9" t="str">
        <f t="shared" ca="1" si="214"/>
        <v/>
      </c>
      <c r="HH398" s="9" t="str">
        <f t="shared" ca="1" si="215"/>
        <v/>
      </c>
      <c r="HI398" s="9" t="str">
        <f t="shared" ca="1" si="216"/>
        <v/>
      </c>
      <c r="HJ398" s="9" t="str">
        <f t="shared" ca="1" si="217"/>
        <v/>
      </c>
      <c r="HK398" s="9" t="str">
        <f t="shared" ca="1" si="218"/>
        <v/>
      </c>
      <c r="HL398" s="9" t="str">
        <f t="shared" ca="1" si="219"/>
        <v/>
      </c>
      <c r="HM398" s="31" t="str">
        <f t="shared" ca="1" si="220"/>
        <v/>
      </c>
      <c r="HN398" s="9" t="str">
        <f t="shared" ca="1" si="221"/>
        <v/>
      </c>
      <c r="HO398" s="9" t="str">
        <f t="shared" ca="1" si="222"/>
        <v/>
      </c>
      <c r="HP398" s="9" t="str">
        <f t="shared" ca="1" si="223"/>
        <v/>
      </c>
      <c r="HQ398" s="9" t="str">
        <f t="shared" ca="1" si="224"/>
        <v/>
      </c>
      <c r="HR398" s="9" t="str">
        <f t="shared" ca="1" si="225"/>
        <v/>
      </c>
      <c r="HS398" s="9" t="str">
        <f t="shared" ca="1" si="226"/>
        <v/>
      </c>
      <c r="HT398" s="9" t="str">
        <f t="shared" ca="1" si="227"/>
        <v/>
      </c>
      <c r="HU398" s="9" t="str">
        <f t="shared" ca="1" si="228"/>
        <v/>
      </c>
      <c r="HV398" s="9" t="str">
        <f t="shared" ca="1" si="229"/>
        <v/>
      </c>
      <c r="HW398" s="9" t="str">
        <f t="shared" ca="1" si="230"/>
        <v/>
      </c>
      <c r="HX398" s="9" t="str">
        <f t="shared" ca="1" si="231"/>
        <v/>
      </c>
      <c r="HY398" s="9" t="str">
        <f t="shared" ca="1" si="232"/>
        <v/>
      </c>
      <c r="HZ398" s="9" t="str">
        <f t="shared" ca="1" si="233"/>
        <v/>
      </c>
      <c r="IA398" s="9" t="str">
        <f t="shared" ca="1" si="234"/>
        <v/>
      </c>
      <c r="IB398" s="9" t="str">
        <f t="shared" ca="1" si="235"/>
        <v/>
      </c>
      <c r="IC398" s="9" t="str">
        <f t="shared" ca="1" si="236"/>
        <v/>
      </c>
      <c r="ID398" s="9" t="str">
        <f t="shared" ca="1" si="237"/>
        <v/>
      </c>
      <c r="IE398" s="9" t="str">
        <f t="shared" ca="1" si="238"/>
        <v/>
      </c>
      <c r="IF398" s="9" t="str">
        <f t="shared" ca="1" si="239"/>
        <v/>
      </c>
      <c r="IG398" s="9" t="str">
        <f t="shared" ca="1" si="240"/>
        <v/>
      </c>
      <c r="IH398" s="9" t="str">
        <f t="shared" ca="1" si="241"/>
        <v/>
      </c>
      <c r="II398" s="9" t="str">
        <f t="shared" ca="1" si="242"/>
        <v/>
      </c>
      <c r="IJ398" s="9" t="str">
        <f t="shared" ca="1" si="243"/>
        <v/>
      </c>
      <c r="IK398" s="9" t="str">
        <f t="shared" ca="1" si="244"/>
        <v/>
      </c>
      <c r="IL398" s="9" t="str">
        <f t="shared" ca="1" si="245"/>
        <v/>
      </c>
      <c r="IM398" s="9" t="str">
        <f t="shared" ca="1" si="246"/>
        <v/>
      </c>
      <c r="IN398" s="9" t="str">
        <f t="shared" ca="1" si="247"/>
        <v/>
      </c>
      <c r="IO398" s="9" t="str">
        <f t="shared" ca="1" si="248"/>
        <v/>
      </c>
      <c r="IP398" s="9" t="str">
        <f t="shared" ca="1" si="249"/>
        <v/>
      </c>
      <c r="IQ398" s="9" t="str">
        <f t="shared" ca="1" si="250"/>
        <v/>
      </c>
      <c r="IR398" s="9" t="str">
        <f t="shared" ca="1" si="251"/>
        <v/>
      </c>
      <c r="IS398" s="9" t="str">
        <f t="shared" ca="1" si="252"/>
        <v/>
      </c>
      <c r="IT398" s="9" t="str">
        <f t="shared" ca="1" si="253"/>
        <v/>
      </c>
      <c r="IU398" s="9" t="str">
        <f t="shared" ca="1" si="254"/>
        <v/>
      </c>
      <c r="IV398" s="31" t="str">
        <f t="shared" ca="1" si="255"/>
        <v/>
      </c>
    </row>
    <row r="399" spans="2:256">
      <c r="B399" s="163">
        <v>23</v>
      </c>
      <c r="C399" s="163" t="str">
        <f ca="1">IF(P399&gt;0,MAX($C$375:C398)+1,"")</f>
        <v/>
      </c>
      <c r="D399" s="163" t="str">
        <f ca="1">IF(ISERROR(INDEX(WS,ROWS($B$377:$B399))),"",MID(INDEX(WS,ROWS($B$377:$B399)), FIND("]",INDEX(WS,ROWS($B$377:$B399)))+1,32))&amp;T(NOW())</f>
        <v/>
      </c>
      <c r="E399" s="163" t="str">
        <f t="shared" ca="1" si="5"/>
        <v/>
      </c>
      <c r="F399" s="163" t="str">
        <f t="shared" ca="1" si="6"/>
        <v/>
      </c>
      <c r="G399" s="163" t="str">
        <f t="shared" ca="1" si="7"/>
        <v/>
      </c>
      <c r="H399" s="163" t="str">
        <f t="shared" ca="1" si="8"/>
        <v/>
      </c>
      <c r="I399" s="163" t="str">
        <f t="shared" ca="1" si="9"/>
        <v/>
      </c>
      <c r="J399" s="163" t="str">
        <f t="shared" ca="1" si="10"/>
        <v/>
      </c>
      <c r="K399" s="163" t="str">
        <f t="shared" ca="1" si="11"/>
        <v/>
      </c>
      <c r="L399" s="163" t="str">
        <f t="shared" ca="1" si="12"/>
        <v/>
      </c>
      <c r="M399" s="163" t="str">
        <f t="shared" ca="1" si="13"/>
        <v/>
      </c>
      <c r="N399" s="344" t="str">
        <f t="shared" ca="1" si="14"/>
        <v/>
      </c>
      <c r="O399" s="344" t="str">
        <f t="shared" ca="1" si="15"/>
        <v/>
      </c>
      <c r="P399" s="163">
        <f t="shared" ca="1" si="4"/>
        <v>0</v>
      </c>
      <c r="Q399" s="14" t="str">
        <f t="shared" ca="1" si="16"/>
        <v/>
      </c>
      <c r="R399" s="14" t="str">
        <f t="shared" ca="1" si="17"/>
        <v/>
      </c>
      <c r="S399" s="14" t="str">
        <f t="shared" ca="1" si="18"/>
        <v/>
      </c>
      <c r="T399" s="14" t="str">
        <f t="shared" ca="1" si="19"/>
        <v/>
      </c>
      <c r="U399" s="14" t="str">
        <f t="shared" ca="1" si="20"/>
        <v/>
      </c>
      <c r="V399" s="14" t="str">
        <f t="shared" ca="1" si="21"/>
        <v/>
      </c>
      <c r="W399" s="14" t="str">
        <f t="shared" ca="1" si="22"/>
        <v/>
      </c>
      <c r="X399" s="14" t="str">
        <f t="shared" ca="1" si="23"/>
        <v/>
      </c>
      <c r="Y399" s="14" t="str">
        <f t="shared" ca="1" si="24"/>
        <v/>
      </c>
      <c r="Z399" s="14" t="str">
        <f t="shared" ca="1" si="25"/>
        <v/>
      </c>
      <c r="AA399" s="14" t="str">
        <f t="shared" ca="1" si="26"/>
        <v/>
      </c>
      <c r="AB399" s="14" t="str">
        <f t="shared" ca="1" si="27"/>
        <v/>
      </c>
      <c r="AC399" s="14" t="str">
        <f t="shared" ca="1" si="28"/>
        <v/>
      </c>
      <c r="AD399" s="14" t="str">
        <f t="shared" ca="1" si="29"/>
        <v/>
      </c>
      <c r="AE399" s="14" t="str">
        <f t="shared" ca="1" si="30"/>
        <v/>
      </c>
      <c r="AF399" s="14" t="str">
        <f t="shared" ca="1" si="31"/>
        <v/>
      </c>
      <c r="AG399" s="14" t="str">
        <f t="shared" ca="1" si="32"/>
        <v/>
      </c>
      <c r="AH399" s="14" t="str">
        <f t="shared" ca="1" si="33"/>
        <v/>
      </c>
      <c r="AI399" s="14" t="str">
        <f t="shared" ca="1" si="34"/>
        <v/>
      </c>
      <c r="AJ399" s="14" t="str">
        <f t="shared" ca="1" si="35"/>
        <v/>
      </c>
      <c r="AK399" s="14" t="str">
        <f t="shared" ca="1" si="36"/>
        <v/>
      </c>
      <c r="AL399" s="14" t="str">
        <f t="shared" ca="1" si="37"/>
        <v/>
      </c>
      <c r="AM399" s="14" t="str">
        <f t="shared" ca="1" si="38"/>
        <v/>
      </c>
      <c r="AN399" s="14" t="str">
        <f t="shared" ca="1" si="39"/>
        <v/>
      </c>
      <c r="AO399" s="14" t="str">
        <f t="shared" ca="1" si="40"/>
        <v/>
      </c>
      <c r="AP399" s="14" t="str">
        <f t="shared" ca="1" si="41"/>
        <v/>
      </c>
      <c r="AQ399" s="14" t="str">
        <f t="shared" ca="1" si="42"/>
        <v/>
      </c>
      <c r="AR399" s="14" t="str">
        <f t="shared" ca="1" si="43"/>
        <v/>
      </c>
      <c r="AS399" s="14" t="str">
        <f t="shared" ca="1" si="44"/>
        <v/>
      </c>
      <c r="AT399" s="14" t="str">
        <f t="shared" ca="1" si="45"/>
        <v/>
      </c>
      <c r="AU399" s="14" t="str">
        <f t="shared" ca="1" si="46"/>
        <v/>
      </c>
      <c r="AV399" s="14" t="str">
        <f t="shared" ca="1" si="47"/>
        <v/>
      </c>
      <c r="AW399" s="14" t="str">
        <f t="shared" ca="1" si="48"/>
        <v/>
      </c>
      <c r="AX399" s="14" t="str">
        <f t="shared" ca="1" si="49"/>
        <v/>
      </c>
      <c r="AY399" s="14" t="str">
        <f t="shared" ca="1" si="50"/>
        <v/>
      </c>
      <c r="AZ399" s="14" t="str">
        <f t="shared" ca="1" si="51"/>
        <v/>
      </c>
      <c r="BA399" s="14" t="str">
        <f t="shared" ca="1" si="52"/>
        <v/>
      </c>
      <c r="BB399" s="14" t="str">
        <f t="shared" ca="1" si="53"/>
        <v/>
      </c>
      <c r="BC399" s="14" t="str">
        <f t="shared" ca="1" si="54"/>
        <v/>
      </c>
      <c r="BD399" s="14" t="str">
        <f t="shared" ca="1" si="55"/>
        <v/>
      </c>
      <c r="BE399" s="14" t="str">
        <f t="shared" ca="1" si="56"/>
        <v/>
      </c>
      <c r="BF399" s="14" t="str">
        <f t="shared" ca="1" si="57"/>
        <v/>
      </c>
      <c r="BG399" s="14" t="str">
        <f t="shared" ca="1" si="58"/>
        <v/>
      </c>
      <c r="BH399" s="14" t="str">
        <f t="shared" ca="1" si="59"/>
        <v/>
      </c>
      <c r="BI399" s="14" t="str">
        <f t="shared" ca="1" si="60"/>
        <v/>
      </c>
      <c r="BJ399" s="14" t="str">
        <f t="shared" ca="1" si="61"/>
        <v/>
      </c>
      <c r="BK399" s="14" t="str">
        <f t="shared" ca="1" si="62"/>
        <v/>
      </c>
      <c r="BL399" s="14" t="str">
        <f t="shared" ca="1" si="63"/>
        <v/>
      </c>
      <c r="BM399" s="14" t="str">
        <f t="shared" ca="1" si="64"/>
        <v/>
      </c>
      <c r="BN399" s="14" t="str">
        <f t="shared" ca="1" si="65"/>
        <v/>
      </c>
      <c r="BO399" s="14" t="str">
        <f t="shared" ca="1" si="66"/>
        <v/>
      </c>
      <c r="BP399" s="14" t="str">
        <f t="shared" ca="1" si="67"/>
        <v/>
      </c>
      <c r="BQ399" s="14" t="str">
        <f t="shared" ca="1" si="68"/>
        <v/>
      </c>
      <c r="BR399" s="14" t="str">
        <f t="shared" ca="1" si="69"/>
        <v/>
      </c>
      <c r="BS399" s="14" t="str">
        <f t="shared" ca="1" si="70"/>
        <v/>
      </c>
      <c r="BT399" s="14" t="str">
        <f t="shared" ca="1" si="71"/>
        <v/>
      </c>
      <c r="BU399" s="14" t="str">
        <f t="shared" ca="1" si="72"/>
        <v/>
      </c>
      <c r="BV399" s="14" t="str">
        <f t="shared" ca="1" si="73"/>
        <v/>
      </c>
      <c r="BW399" s="14" t="str">
        <f t="shared" ca="1" si="74"/>
        <v/>
      </c>
      <c r="BX399" s="14" t="str">
        <f t="shared" ca="1" si="75"/>
        <v/>
      </c>
      <c r="BY399" s="14" t="str">
        <f t="shared" ca="1" si="76"/>
        <v/>
      </c>
      <c r="BZ399" s="14" t="str">
        <f t="shared" ca="1" si="77"/>
        <v/>
      </c>
      <c r="CA399" s="14" t="str">
        <f t="shared" ca="1" si="78"/>
        <v/>
      </c>
      <c r="CB399" s="14" t="str">
        <f t="shared" ca="1" si="79"/>
        <v/>
      </c>
      <c r="CC399" s="14" t="str">
        <f t="shared" ca="1" si="80"/>
        <v/>
      </c>
      <c r="CD399" s="14" t="str">
        <f t="shared" ca="1" si="81"/>
        <v/>
      </c>
      <c r="CE399" s="14" t="str">
        <f t="shared" ca="1" si="82"/>
        <v/>
      </c>
      <c r="CF399" s="14" t="str">
        <f t="shared" ca="1" si="83"/>
        <v/>
      </c>
      <c r="CG399" s="14" t="str">
        <f t="shared" ca="1" si="84"/>
        <v/>
      </c>
      <c r="CH399" s="14" t="str">
        <f t="shared" ca="1" si="85"/>
        <v/>
      </c>
      <c r="CI399" s="14" t="str">
        <f t="shared" ca="1" si="86"/>
        <v/>
      </c>
      <c r="CJ399" s="14" t="str">
        <f t="shared" ca="1" si="87"/>
        <v/>
      </c>
      <c r="CK399" s="14" t="str">
        <f t="shared" ca="1" si="88"/>
        <v/>
      </c>
      <c r="CL399" s="14" t="str">
        <f t="shared" ca="1" si="89"/>
        <v/>
      </c>
      <c r="CM399" s="14" t="str">
        <f t="shared" ca="1" si="90"/>
        <v/>
      </c>
      <c r="CN399" s="14" t="str">
        <f t="shared" ca="1" si="91"/>
        <v/>
      </c>
      <c r="CO399" s="14" t="str">
        <f t="shared" ca="1" si="92"/>
        <v/>
      </c>
      <c r="CP399" s="14" t="str">
        <f t="shared" ca="1" si="93"/>
        <v/>
      </c>
      <c r="CQ399" s="14" t="str">
        <f t="shared" ca="1" si="94"/>
        <v/>
      </c>
      <c r="CR399" s="14" t="str">
        <f t="shared" ca="1" si="95"/>
        <v/>
      </c>
      <c r="CS399" s="9" t="str">
        <f t="shared" ca="1" si="96"/>
        <v/>
      </c>
      <c r="CT399" s="9" t="str">
        <f t="shared" ca="1" si="97"/>
        <v/>
      </c>
      <c r="CU399" s="9" t="str">
        <f t="shared" ca="1" si="98"/>
        <v/>
      </c>
      <c r="CV399" s="9" t="str">
        <f t="shared" ca="1" si="99"/>
        <v/>
      </c>
      <c r="CW399" s="9" t="str">
        <f t="shared" ca="1" si="100"/>
        <v/>
      </c>
      <c r="CX399" s="9" t="str">
        <f t="shared" ca="1" si="101"/>
        <v/>
      </c>
      <c r="CY399" s="9" t="str">
        <f t="shared" ca="1" si="102"/>
        <v/>
      </c>
      <c r="CZ399" s="9" t="str">
        <f t="shared" ca="1" si="103"/>
        <v/>
      </c>
      <c r="DA399" s="9" t="str">
        <f t="shared" ca="1" si="104"/>
        <v/>
      </c>
      <c r="DB399" s="9" t="str">
        <f t="shared" ca="1" si="105"/>
        <v/>
      </c>
      <c r="DC399" s="9" t="str">
        <f t="shared" ca="1" si="106"/>
        <v/>
      </c>
      <c r="DD399" s="9" t="str">
        <f t="shared" ca="1" si="107"/>
        <v/>
      </c>
      <c r="DE399" s="9" t="str">
        <f t="shared" ca="1" si="108"/>
        <v/>
      </c>
      <c r="DF399" s="9" t="str">
        <f t="shared" ca="1" si="109"/>
        <v/>
      </c>
      <c r="DG399" s="9" t="str">
        <f t="shared" ca="1" si="110"/>
        <v/>
      </c>
      <c r="DH399" s="9" t="str">
        <f t="shared" ca="1" si="111"/>
        <v/>
      </c>
      <c r="DI399" s="9" t="str">
        <f t="shared" ca="1" si="112"/>
        <v/>
      </c>
      <c r="DJ399" s="9" t="str">
        <f t="shared" ca="1" si="113"/>
        <v/>
      </c>
      <c r="DK399" s="9" t="str">
        <f t="shared" ca="1" si="114"/>
        <v/>
      </c>
      <c r="DL399" s="9" t="str">
        <f t="shared" ca="1" si="115"/>
        <v/>
      </c>
      <c r="DM399" s="9" t="str">
        <f t="shared" ca="1" si="116"/>
        <v/>
      </c>
      <c r="DN399" s="9" t="str">
        <f t="shared" ca="1" si="117"/>
        <v/>
      </c>
      <c r="DO399" s="9" t="str">
        <f t="shared" ca="1" si="118"/>
        <v/>
      </c>
      <c r="DP399" s="9" t="str">
        <f t="shared" ca="1" si="119"/>
        <v/>
      </c>
      <c r="DQ399" s="9" t="str">
        <f t="shared" ca="1" si="120"/>
        <v/>
      </c>
      <c r="DR399" s="9" t="str">
        <f t="shared" ca="1" si="121"/>
        <v/>
      </c>
      <c r="DS399" s="9" t="str">
        <f t="shared" ca="1" si="122"/>
        <v/>
      </c>
      <c r="DT399" s="9" t="str">
        <f t="shared" ca="1" si="123"/>
        <v/>
      </c>
      <c r="DU399" s="9" t="str">
        <f t="shared" ca="1" si="124"/>
        <v/>
      </c>
      <c r="DV399" s="9" t="str">
        <f t="shared" ca="1" si="125"/>
        <v/>
      </c>
      <c r="DW399" s="9" t="str">
        <f t="shared" ca="1" si="126"/>
        <v/>
      </c>
      <c r="DX399" s="9" t="str">
        <f t="shared" ca="1" si="127"/>
        <v/>
      </c>
      <c r="DY399" s="9" t="str">
        <f t="shared" ca="1" si="128"/>
        <v/>
      </c>
      <c r="DZ399" s="9" t="str">
        <f t="shared" ca="1" si="129"/>
        <v/>
      </c>
      <c r="EA399" s="9" t="str">
        <f t="shared" ca="1" si="130"/>
        <v/>
      </c>
      <c r="EB399" s="9" t="str">
        <f t="shared" ca="1" si="131"/>
        <v/>
      </c>
      <c r="EC399" s="9" t="str">
        <f t="shared" ca="1" si="132"/>
        <v/>
      </c>
      <c r="ED399" s="9" t="str">
        <f t="shared" ca="1" si="133"/>
        <v/>
      </c>
      <c r="EE399" s="9" t="str">
        <f t="shared" ca="1" si="134"/>
        <v/>
      </c>
      <c r="EF399" s="9" t="str">
        <f t="shared" ca="1" si="135"/>
        <v/>
      </c>
      <c r="EG399" s="9" t="str">
        <f t="shared" ca="1" si="136"/>
        <v/>
      </c>
      <c r="EH399" s="9" t="str">
        <f t="shared" ca="1" si="137"/>
        <v/>
      </c>
      <c r="EI399" s="9" t="str">
        <f t="shared" ca="1" si="138"/>
        <v/>
      </c>
      <c r="EJ399" s="9" t="str">
        <f t="shared" ca="1" si="139"/>
        <v/>
      </c>
      <c r="EK399" s="9" t="str">
        <f t="shared" ca="1" si="140"/>
        <v/>
      </c>
      <c r="EL399" s="9" t="str">
        <f t="shared" ca="1" si="141"/>
        <v/>
      </c>
      <c r="EM399" s="9" t="str">
        <f t="shared" ca="1" si="142"/>
        <v/>
      </c>
      <c r="EN399" s="9" t="str">
        <f t="shared" ca="1" si="143"/>
        <v/>
      </c>
      <c r="EO399" s="9" t="str">
        <f t="shared" ca="1" si="144"/>
        <v/>
      </c>
      <c r="EP399" s="9" t="str">
        <f t="shared" ca="1" si="145"/>
        <v/>
      </c>
      <c r="EQ399" s="9" t="str">
        <f t="shared" ca="1" si="146"/>
        <v/>
      </c>
      <c r="ER399" s="9" t="str">
        <f t="shared" ca="1" si="147"/>
        <v/>
      </c>
      <c r="ES399" s="9" t="str">
        <f t="shared" ca="1" si="148"/>
        <v/>
      </c>
      <c r="ET399" s="9" t="str">
        <f t="shared" ca="1" si="149"/>
        <v/>
      </c>
      <c r="EU399" s="9" t="str">
        <f t="shared" ca="1" si="150"/>
        <v/>
      </c>
      <c r="EV399" s="9" t="str">
        <f t="shared" ca="1" si="151"/>
        <v/>
      </c>
      <c r="EW399" s="9" t="str">
        <f t="shared" ca="1" si="152"/>
        <v/>
      </c>
      <c r="EX399" s="9" t="str">
        <f t="shared" ca="1" si="153"/>
        <v/>
      </c>
      <c r="EY399" s="9" t="str">
        <f t="shared" ca="1" si="154"/>
        <v/>
      </c>
      <c r="EZ399" s="9" t="str">
        <f t="shared" ca="1" si="155"/>
        <v/>
      </c>
      <c r="FA399" s="9" t="str">
        <f t="shared" ca="1" si="156"/>
        <v/>
      </c>
      <c r="FB399" s="9" t="str">
        <f t="shared" ca="1" si="157"/>
        <v/>
      </c>
      <c r="FC399" s="9" t="str">
        <f t="shared" ca="1" si="158"/>
        <v/>
      </c>
      <c r="FD399" s="9" t="str">
        <f t="shared" ca="1" si="159"/>
        <v/>
      </c>
      <c r="FE399" s="9" t="str">
        <f t="shared" ca="1" si="160"/>
        <v/>
      </c>
      <c r="FF399" s="9" t="str">
        <f t="shared" ca="1" si="161"/>
        <v/>
      </c>
      <c r="FG399" s="9" t="str">
        <f t="shared" ca="1" si="162"/>
        <v/>
      </c>
      <c r="FH399" s="9" t="str">
        <f t="shared" ca="1" si="163"/>
        <v/>
      </c>
      <c r="FI399" s="9" t="str">
        <f t="shared" ca="1" si="164"/>
        <v/>
      </c>
      <c r="FJ399" s="9" t="str">
        <f t="shared" ca="1" si="165"/>
        <v/>
      </c>
      <c r="FK399" s="9" t="str">
        <f t="shared" ca="1" si="166"/>
        <v/>
      </c>
      <c r="FL399" s="9" t="str">
        <f t="shared" ca="1" si="167"/>
        <v/>
      </c>
      <c r="FM399" s="9" t="str">
        <f t="shared" ca="1" si="168"/>
        <v/>
      </c>
      <c r="FN399" s="9" t="str">
        <f t="shared" ca="1" si="169"/>
        <v/>
      </c>
      <c r="FO399" s="9" t="str">
        <f t="shared" ca="1" si="170"/>
        <v/>
      </c>
      <c r="FP399" s="9" t="str">
        <f t="shared" ca="1" si="171"/>
        <v/>
      </c>
      <c r="FQ399" s="9" t="str">
        <f t="shared" ca="1" si="172"/>
        <v/>
      </c>
      <c r="FR399" s="9" t="str">
        <f t="shared" ca="1" si="173"/>
        <v/>
      </c>
      <c r="FS399" s="9" t="str">
        <f t="shared" ca="1" si="174"/>
        <v/>
      </c>
      <c r="FT399" s="9" t="str">
        <f t="shared" ca="1" si="175"/>
        <v/>
      </c>
      <c r="FU399" s="9" t="str">
        <f t="shared" ca="1" si="176"/>
        <v/>
      </c>
      <c r="FV399" s="9" t="str">
        <f t="shared" ca="1" si="177"/>
        <v/>
      </c>
      <c r="FW399" s="9" t="str">
        <f t="shared" ca="1" si="178"/>
        <v/>
      </c>
      <c r="FX399" s="9" t="str">
        <f t="shared" ca="1" si="179"/>
        <v/>
      </c>
      <c r="FY399" s="9" t="str">
        <f t="shared" ca="1" si="180"/>
        <v/>
      </c>
      <c r="FZ399" s="9" t="str">
        <f t="shared" ca="1" si="181"/>
        <v/>
      </c>
      <c r="GA399" s="9" t="str">
        <f t="shared" ca="1" si="182"/>
        <v/>
      </c>
      <c r="GB399" s="9" t="str">
        <f t="shared" ca="1" si="183"/>
        <v/>
      </c>
      <c r="GC399" s="9" t="str">
        <f t="shared" ca="1" si="184"/>
        <v/>
      </c>
      <c r="GD399" s="9" t="str">
        <f t="shared" ca="1" si="185"/>
        <v/>
      </c>
      <c r="GE399" s="9" t="str">
        <f t="shared" ca="1" si="186"/>
        <v/>
      </c>
      <c r="GF399" s="9" t="str">
        <f t="shared" ca="1" si="187"/>
        <v/>
      </c>
      <c r="GG399" s="9" t="str">
        <f t="shared" ca="1" si="188"/>
        <v/>
      </c>
      <c r="GH399" s="9" t="str">
        <f t="shared" ca="1" si="189"/>
        <v/>
      </c>
      <c r="GI399" s="9" t="str">
        <f t="shared" ca="1" si="190"/>
        <v/>
      </c>
      <c r="GJ399" s="9" t="str">
        <f t="shared" ca="1" si="191"/>
        <v/>
      </c>
      <c r="GK399" s="9" t="str">
        <f t="shared" ca="1" si="192"/>
        <v/>
      </c>
      <c r="GL399" s="9" t="str">
        <f t="shared" ca="1" si="193"/>
        <v/>
      </c>
      <c r="GM399" s="9" t="str">
        <f t="shared" ca="1" si="194"/>
        <v/>
      </c>
      <c r="GN399" s="9" t="str">
        <f t="shared" ca="1" si="195"/>
        <v/>
      </c>
      <c r="GO399" s="9" t="str">
        <f t="shared" ca="1" si="196"/>
        <v/>
      </c>
      <c r="GP399" s="9" t="str">
        <f t="shared" ca="1" si="197"/>
        <v/>
      </c>
      <c r="GQ399" s="9" t="str">
        <f t="shared" ca="1" si="198"/>
        <v/>
      </c>
      <c r="GR399" s="9" t="str">
        <f t="shared" ca="1" si="199"/>
        <v/>
      </c>
      <c r="GS399" s="9" t="str">
        <f t="shared" ca="1" si="200"/>
        <v/>
      </c>
      <c r="GT399" s="9" t="str">
        <f t="shared" ca="1" si="201"/>
        <v/>
      </c>
      <c r="GU399" s="9" t="str">
        <f t="shared" ca="1" si="202"/>
        <v/>
      </c>
      <c r="GV399" s="9" t="str">
        <f t="shared" ca="1" si="203"/>
        <v/>
      </c>
      <c r="GW399" s="9" t="str">
        <f t="shared" ca="1" si="204"/>
        <v/>
      </c>
      <c r="GX399" s="9" t="str">
        <f t="shared" ca="1" si="205"/>
        <v/>
      </c>
      <c r="GY399" s="9" t="str">
        <f t="shared" ca="1" si="206"/>
        <v/>
      </c>
      <c r="GZ399" s="9" t="str">
        <f t="shared" ca="1" si="207"/>
        <v/>
      </c>
      <c r="HA399" s="9" t="str">
        <f t="shared" ca="1" si="208"/>
        <v/>
      </c>
      <c r="HB399" s="9" t="str">
        <f t="shared" ca="1" si="209"/>
        <v/>
      </c>
      <c r="HC399" s="9" t="str">
        <f t="shared" ca="1" si="210"/>
        <v/>
      </c>
      <c r="HD399" s="9" t="str">
        <f t="shared" ca="1" si="211"/>
        <v/>
      </c>
      <c r="HE399" s="9" t="str">
        <f t="shared" ca="1" si="212"/>
        <v/>
      </c>
      <c r="HF399" s="9" t="str">
        <f t="shared" ca="1" si="213"/>
        <v/>
      </c>
      <c r="HG399" s="9" t="str">
        <f t="shared" ca="1" si="214"/>
        <v/>
      </c>
      <c r="HH399" s="9" t="str">
        <f t="shared" ca="1" si="215"/>
        <v/>
      </c>
      <c r="HI399" s="9" t="str">
        <f t="shared" ca="1" si="216"/>
        <v/>
      </c>
      <c r="HJ399" s="9" t="str">
        <f t="shared" ca="1" si="217"/>
        <v/>
      </c>
      <c r="HK399" s="9" t="str">
        <f t="shared" ca="1" si="218"/>
        <v/>
      </c>
      <c r="HL399" s="9" t="str">
        <f t="shared" ca="1" si="219"/>
        <v/>
      </c>
      <c r="HM399" s="31" t="str">
        <f t="shared" ca="1" si="220"/>
        <v/>
      </c>
      <c r="HN399" s="9" t="str">
        <f t="shared" ca="1" si="221"/>
        <v/>
      </c>
      <c r="HO399" s="9" t="str">
        <f t="shared" ca="1" si="222"/>
        <v/>
      </c>
      <c r="HP399" s="9" t="str">
        <f t="shared" ca="1" si="223"/>
        <v/>
      </c>
      <c r="HQ399" s="9" t="str">
        <f t="shared" ca="1" si="224"/>
        <v/>
      </c>
      <c r="HR399" s="9" t="str">
        <f t="shared" ca="1" si="225"/>
        <v/>
      </c>
      <c r="HS399" s="9" t="str">
        <f t="shared" ca="1" si="226"/>
        <v/>
      </c>
      <c r="HT399" s="9" t="str">
        <f t="shared" ca="1" si="227"/>
        <v/>
      </c>
      <c r="HU399" s="9" t="str">
        <f t="shared" ca="1" si="228"/>
        <v/>
      </c>
      <c r="HV399" s="9" t="str">
        <f t="shared" ca="1" si="229"/>
        <v/>
      </c>
      <c r="HW399" s="9" t="str">
        <f t="shared" ca="1" si="230"/>
        <v/>
      </c>
      <c r="HX399" s="9" t="str">
        <f t="shared" ca="1" si="231"/>
        <v/>
      </c>
      <c r="HY399" s="9" t="str">
        <f t="shared" ca="1" si="232"/>
        <v/>
      </c>
      <c r="HZ399" s="9" t="str">
        <f t="shared" ca="1" si="233"/>
        <v/>
      </c>
      <c r="IA399" s="9" t="str">
        <f t="shared" ca="1" si="234"/>
        <v/>
      </c>
      <c r="IB399" s="9" t="str">
        <f t="shared" ca="1" si="235"/>
        <v/>
      </c>
      <c r="IC399" s="9" t="str">
        <f t="shared" ca="1" si="236"/>
        <v/>
      </c>
      <c r="ID399" s="9" t="str">
        <f t="shared" ca="1" si="237"/>
        <v/>
      </c>
      <c r="IE399" s="9" t="str">
        <f t="shared" ca="1" si="238"/>
        <v/>
      </c>
      <c r="IF399" s="9" t="str">
        <f t="shared" ca="1" si="239"/>
        <v/>
      </c>
      <c r="IG399" s="9" t="str">
        <f t="shared" ca="1" si="240"/>
        <v/>
      </c>
      <c r="IH399" s="9" t="str">
        <f t="shared" ca="1" si="241"/>
        <v/>
      </c>
      <c r="II399" s="9" t="str">
        <f t="shared" ca="1" si="242"/>
        <v/>
      </c>
      <c r="IJ399" s="9" t="str">
        <f t="shared" ca="1" si="243"/>
        <v/>
      </c>
      <c r="IK399" s="9" t="str">
        <f t="shared" ca="1" si="244"/>
        <v/>
      </c>
      <c r="IL399" s="9" t="str">
        <f t="shared" ca="1" si="245"/>
        <v/>
      </c>
      <c r="IM399" s="9" t="str">
        <f t="shared" ca="1" si="246"/>
        <v/>
      </c>
      <c r="IN399" s="9" t="str">
        <f t="shared" ca="1" si="247"/>
        <v/>
      </c>
      <c r="IO399" s="9" t="str">
        <f t="shared" ca="1" si="248"/>
        <v/>
      </c>
      <c r="IP399" s="9" t="str">
        <f t="shared" ca="1" si="249"/>
        <v/>
      </c>
      <c r="IQ399" s="9" t="str">
        <f t="shared" ca="1" si="250"/>
        <v/>
      </c>
      <c r="IR399" s="9" t="str">
        <f t="shared" ca="1" si="251"/>
        <v/>
      </c>
      <c r="IS399" s="9" t="str">
        <f t="shared" ca="1" si="252"/>
        <v/>
      </c>
      <c r="IT399" s="9" t="str">
        <f t="shared" ca="1" si="253"/>
        <v/>
      </c>
      <c r="IU399" s="9" t="str">
        <f t="shared" ca="1" si="254"/>
        <v/>
      </c>
      <c r="IV399" s="31" t="str">
        <f t="shared" ca="1" si="255"/>
        <v/>
      </c>
    </row>
    <row r="400" spans="2:256">
      <c r="B400" s="163">
        <v>24</v>
      </c>
      <c r="C400" s="163" t="str">
        <f ca="1">IF(P400&gt;0,MAX($C$375:C399)+1,"")</f>
        <v/>
      </c>
      <c r="D400" s="163" t="str">
        <f ca="1">IF(ISERROR(INDEX(WS,ROWS($B$377:$B400))),"",MID(INDEX(WS,ROWS($B$377:$B400)), FIND("]",INDEX(WS,ROWS($B$377:$B400)))+1,32))&amp;T(NOW())</f>
        <v/>
      </c>
      <c r="E400" s="163" t="str">
        <f t="shared" ca="1" si="5"/>
        <v/>
      </c>
      <c r="F400" s="163" t="str">
        <f t="shared" ca="1" si="6"/>
        <v/>
      </c>
      <c r="G400" s="163" t="str">
        <f t="shared" ca="1" si="7"/>
        <v/>
      </c>
      <c r="H400" s="163" t="str">
        <f t="shared" ca="1" si="8"/>
        <v/>
      </c>
      <c r="I400" s="163" t="str">
        <f t="shared" ca="1" si="9"/>
        <v/>
      </c>
      <c r="J400" s="163" t="str">
        <f t="shared" ca="1" si="10"/>
        <v/>
      </c>
      <c r="K400" s="163" t="str">
        <f t="shared" ca="1" si="11"/>
        <v/>
      </c>
      <c r="L400" s="163" t="str">
        <f t="shared" ca="1" si="12"/>
        <v/>
      </c>
      <c r="M400" s="163" t="str">
        <f t="shared" ca="1" si="13"/>
        <v/>
      </c>
      <c r="N400" s="344" t="str">
        <f t="shared" ca="1" si="14"/>
        <v/>
      </c>
      <c r="O400" s="344" t="str">
        <f t="shared" ca="1" si="15"/>
        <v/>
      </c>
      <c r="P400" s="163">
        <f t="shared" ca="1" si="4"/>
        <v>0</v>
      </c>
      <c r="Q400" s="14" t="str">
        <f t="shared" ca="1" si="16"/>
        <v/>
      </c>
      <c r="R400" s="14" t="str">
        <f t="shared" ca="1" si="17"/>
        <v/>
      </c>
      <c r="S400" s="14" t="str">
        <f t="shared" ca="1" si="18"/>
        <v/>
      </c>
      <c r="T400" s="14" t="str">
        <f t="shared" ca="1" si="19"/>
        <v/>
      </c>
      <c r="U400" s="14" t="str">
        <f t="shared" ca="1" si="20"/>
        <v/>
      </c>
      <c r="V400" s="14" t="str">
        <f t="shared" ca="1" si="21"/>
        <v/>
      </c>
      <c r="W400" s="14" t="str">
        <f t="shared" ca="1" si="22"/>
        <v/>
      </c>
      <c r="X400" s="14" t="str">
        <f t="shared" ca="1" si="23"/>
        <v/>
      </c>
      <c r="Y400" s="14" t="str">
        <f t="shared" ca="1" si="24"/>
        <v/>
      </c>
      <c r="Z400" s="14" t="str">
        <f t="shared" ca="1" si="25"/>
        <v/>
      </c>
      <c r="AA400" s="14" t="str">
        <f t="shared" ca="1" si="26"/>
        <v/>
      </c>
      <c r="AB400" s="14" t="str">
        <f t="shared" ca="1" si="27"/>
        <v/>
      </c>
      <c r="AC400" s="14" t="str">
        <f t="shared" ca="1" si="28"/>
        <v/>
      </c>
      <c r="AD400" s="14" t="str">
        <f t="shared" ca="1" si="29"/>
        <v/>
      </c>
      <c r="AE400" s="14" t="str">
        <f t="shared" ca="1" si="30"/>
        <v/>
      </c>
      <c r="AF400" s="14" t="str">
        <f t="shared" ca="1" si="31"/>
        <v/>
      </c>
      <c r="AG400" s="14" t="str">
        <f t="shared" ca="1" si="32"/>
        <v/>
      </c>
      <c r="AH400" s="14" t="str">
        <f t="shared" ca="1" si="33"/>
        <v/>
      </c>
      <c r="AI400" s="14" t="str">
        <f t="shared" ca="1" si="34"/>
        <v/>
      </c>
      <c r="AJ400" s="14" t="str">
        <f t="shared" ca="1" si="35"/>
        <v/>
      </c>
      <c r="AK400" s="14" t="str">
        <f t="shared" ca="1" si="36"/>
        <v/>
      </c>
      <c r="AL400" s="14" t="str">
        <f t="shared" ca="1" si="37"/>
        <v/>
      </c>
      <c r="AM400" s="14" t="str">
        <f t="shared" ca="1" si="38"/>
        <v/>
      </c>
      <c r="AN400" s="14" t="str">
        <f t="shared" ca="1" si="39"/>
        <v/>
      </c>
      <c r="AO400" s="14" t="str">
        <f t="shared" ca="1" si="40"/>
        <v/>
      </c>
      <c r="AP400" s="14" t="str">
        <f t="shared" ca="1" si="41"/>
        <v/>
      </c>
      <c r="AQ400" s="14" t="str">
        <f t="shared" ca="1" si="42"/>
        <v/>
      </c>
      <c r="AR400" s="14" t="str">
        <f t="shared" ca="1" si="43"/>
        <v/>
      </c>
      <c r="AS400" s="14" t="str">
        <f t="shared" ca="1" si="44"/>
        <v/>
      </c>
      <c r="AT400" s="14" t="str">
        <f t="shared" ca="1" si="45"/>
        <v/>
      </c>
      <c r="AU400" s="14" t="str">
        <f t="shared" ca="1" si="46"/>
        <v/>
      </c>
      <c r="AV400" s="14" t="str">
        <f t="shared" ca="1" si="47"/>
        <v/>
      </c>
      <c r="AW400" s="14" t="str">
        <f t="shared" ca="1" si="48"/>
        <v/>
      </c>
      <c r="AX400" s="14" t="str">
        <f t="shared" ca="1" si="49"/>
        <v/>
      </c>
      <c r="AY400" s="14" t="str">
        <f t="shared" ca="1" si="50"/>
        <v/>
      </c>
      <c r="AZ400" s="14" t="str">
        <f t="shared" ca="1" si="51"/>
        <v/>
      </c>
      <c r="BA400" s="14" t="str">
        <f t="shared" ca="1" si="52"/>
        <v/>
      </c>
      <c r="BB400" s="14" t="str">
        <f t="shared" ca="1" si="53"/>
        <v/>
      </c>
      <c r="BC400" s="14" t="str">
        <f t="shared" ca="1" si="54"/>
        <v/>
      </c>
      <c r="BD400" s="14" t="str">
        <f t="shared" ca="1" si="55"/>
        <v/>
      </c>
      <c r="BE400" s="14" t="str">
        <f t="shared" ca="1" si="56"/>
        <v/>
      </c>
      <c r="BF400" s="14" t="str">
        <f t="shared" ca="1" si="57"/>
        <v/>
      </c>
      <c r="BG400" s="14" t="str">
        <f t="shared" ca="1" si="58"/>
        <v/>
      </c>
      <c r="BH400" s="14" t="str">
        <f t="shared" ca="1" si="59"/>
        <v/>
      </c>
      <c r="BI400" s="14" t="str">
        <f t="shared" ca="1" si="60"/>
        <v/>
      </c>
      <c r="BJ400" s="14" t="str">
        <f t="shared" ca="1" si="61"/>
        <v/>
      </c>
      <c r="BK400" s="14" t="str">
        <f t="shared" ca="1" si="62"/>
        <v/>
      </c>
      <c r="BL400" s="14" t="str">
        <f t="shared" ca="1" si="63"/>
        <v/>
      </c>
      <c r="BM400" s="14" t="str">
        <f t="shared" ca="1" si="64"/>
        <v/>
      </c>
      <c r="BN400" s="14" t="str">
        <f t="shared" ca="1" si="65"/>
        <v/>
      </c>
      <c r="BO400" s="14" t="str">
        <f t="shared" ca="1" si="66"/>
        <v/>
      </c>
      <c r="BP400" s="14" t="str">
        <f t="shared" ca="1" si="67"/>
        <v/>
      </c>
      <c r="BQ400" s="14" t="str">
        <f t="shared" ca="1" si="68"/>
        <v/>
      </c>
      <c r="BR400" s="14" t="str">
        <f t="shared" ca="1" si="69"/>
        <v/>
      </c>
      <c r="BS400" s="14" t="str">
        <f t="shared" ca="1" si="70"/>
        <v/>
      </c>
      <c r="BT400" s="14" t="str">
        <f t="shared" ca="1" si="71"/>
        <v/>
      </c>
      <c r="BU400" s="14" t="str">
        <f t="shared" ca="1" si="72"/>
        <v/>
      </c>
      <c r="BV400" s="14" t="str">
        <f t="shared" ca="1" si="73"/>
        <v/>
      </c>
      <c r="BW400" s="14" t="str">
        <f t="shared" ca="1" si="74"/>
        <v/>
      </c>
      <c r="BX400" s="14" t="str">
        <f t="shared" ca="1" si="75"/>
        <v/>
      </c>
      <c r="BY400" s="14" t="str">
        <f t="shared" ca="1" si="76"/>
        <v/>
      </c>
      <c r="BZ400" s="14" t="str">
        <f t="shared" ca="1" si="77"/>
        <v/>
      </c>
      <c r="CA400" s="14" t="str">
        <f t="shared" ca="1" si="78"/>
        <v/>
      </c>
      <c r="CB400" s="14" t="str">
        <f t="shared" ca="1" si="79"/>
        <v/>
      </c>
      <c r="CC400" s="14" t="str">
        <f t="shared" ca="1" si="80"/>
        <v/>
      </c>
      <c r="CD400" s="14" t="str">
        <f t="shared" ca="1" si="81"/>
        <v/>
      </c>
      <c r="CE400" s="14" t="str">
        <f t="shared" ca="1" si="82"/>
        <v/>
      </c>
      <c r="CF400" s="14" t="str">
        <f t="shared" ca="1" si="83"/>
        <v/>
      </c>
      <c r="CG400" s="14" t="str">
        <f t="shared" ca="1" si="84"/>
        <v/>
      </c>
      <c r="CH400" s="14" t="str">
        <f t="shared" ca="1" si="85"/>
        <v/>
      </c>
      <c r="CI400" s="14" t="str">
        <f t="shared" ca="1" si="86"/>
        <v/>
      </c>
      <c r="CJ400" s="14" t="str">
        <f t="shared" ca="1" si="87"/>
        <v/>
      </c>
      <c r="CK400" s="14" t="str">
        <f t="shared" ca="1" si="88"/>
        <v/>
      </c>
      <c r="CL400" s="14" t="str">
        <f t="shared" ca="1" si="89"/>
        <v/>
      </c>
      <c r="CM400" s="14" t="str">
        <f t="shared" ca="1" si="90"/>
        <v/>
      </c>
      <c r="CN400" s="14" t="str">
        <f t="shared" ca="1" si="91"/>
        <v/>
      </c>
      <c r="CO400" s="14" t="str">
        <f t="shared" ca="1" si="92"/>
        <v/>
      </c>
      <c r="CP400" s="14" t="str">
        <f t="shared" ca="1" si="93"/>
        <v/>
      </c>
      <c r="CQ400" s="14" t="str">
        <f t="shared" ca="1" si="94"/>
        <v/>
      </c>
      <c r="CR400" s="14" t="str">
        <f t="shared" ca="1" si="95"/>
        <v/>
      </c>
      <c r="CS400" s="9" t="str">
        <f t="shared" ca="1" si="96"/>
        <v/>
      </c>
      <c r="CT400" s="9" t="str">
        <f t="shared" ca="1" si="97"/>
        <v/>
      </c>
      <c r="CU400" s="9" t="str">
        <f t="shared" ca="1" si="98"/>
        <v/>
      </c>
      <c r="CV400" s="9" t="str">
        <f t="shared" ca="1" si="99"/>
        <v/>
      </c>
      <c r="CW400" s="9" t="str">
        <f t="shared" ca="1" si="100"/>
        <v/>
      </c>
      <c r="CX400" s="9" t="str">
        <f t="shared" ca="1" si="101"/>
        <v/>
      </c>
      <c r="CY400" s="9" t="str">
        <f t="shared" ca="1" si="102"/>
        <v/>
      </c>
      <c r="CZ400" s="9" t="str">
        <f t="shared" ca="1" si="103"/>
        <v/>
      </c>
      <c r="DA400" s="9" t="str">
        <f t="shared" ca="1" si="104"/>
        <v/>
      </c>
      <c r="DB400" s="9" t="str">
        <f t="shared" ca="1" si="105"/>
        <v/>
      </c>
      <c r="DC400" s="9" t="str">
        <f t="shared" ca="1" si="106"/>
        <v/>
      </c>
      <c r="DD400" s="9" t="str">
        <f t="shared" ca="1" si="107"/>
        <v/>
      </c>
      <c r="DE400" s="9" t="str">
        <f t="shared" ca="1" si="108"/>
        <v/>
      </c>
      <c r="DF400" s="9" t="str">
        <f t="shared" ca="1" si="109"/>
        <v/>
      </c>
      <c r="DG400" s="9" t="str">
        <f t="shared" ca="1" si="110"/>
        <v/>
      </c>
      <c r="DH400" s="9" t="str">
        <f t="shared" ca="1" si="111"/>
        <v/>
      </c>
      <c r="DI400" s="9" t="str">
        <f t="shared" ca="1" si="112"/>
        <v/>
      </c>
      <c r="DJ400" s="9" t="str">
        <f t="shared" ca="1" si="113"/>
        <v/>
      </c>
      <c r="DK400" s="9" t="str">
        <f t="shared" ca="1" si="114"/>
        <v/>
      </c>
      <c r="DL400" s="9" t="str">
        <f t="shared" ca="1" si="115"/>
        <v/>
      </c>
      <c r="DM400" s="9" t="str">
        <f t="shared" ca="1" si="116"/>
        <v/>
      </c>
      <c r="DN400" s="9" t="str">
        <f t="shared" ca="1" si="117"/>
        <v/>
      </c>
      <c r="DO400" s="9" t="str">
        <f t="shared" ca="1" si="118"/>
        <v/>
      </c>
      <c r="DP400" s="9" t="str">
        <f t="shared" ca="1" si="119"/>
        <v/>
      </c>
      <c r="DQ400" s="9" t="str">
        <f t="shared" ca="1" si="120"/>
        <v/>
      </c>
      <c r="DR400" s="9" t="str">
        <f t="shared" ca="1" si="121"/>
        <v/>
      </c>
      <c r="DS400" s="9" t="str">
        <f t="shared" ca="1" si="122"/>
        <v/>
      </c>
      <c r="DT400" s="9" t="str">
        <f t="shared" ca="1" si="123"/>
        <v/>
      </c>
      <c r="DU400" s="9" t="str">
        <f t="shared" ca="1" si="124"/>
        <v/>
      </c>
      <c r="DV400" s="9" t="str">
        <f t="shared" ca="1" si="125"/>
        <v/>
      </c>
      <c r="DW400" s="9" t="str">
        <f t="shared" ca="1" si="126"/>
        <v/>
      </c>
      <c r="DX400" s="9" t="str">
        <f t="shared" ca="1" si="127"/>
        <v/>
      </c>
      <c r="DY400" s="9" t="str">
        <f t="shared" ca="1" si="128"/>
        <v/>
      </c>
      <c r="DZ400" s="9" t="str">
        <f t="shared" ca="1" si="129"/>
        <v/>
      </c>
      <c r="EA400" s="9" t="str">
        <f t="shared" ca="1" si="130"/>
        <v/>
      </c>
      <c r="EB400" s="9" t="str">
        <f t="shared" ca="1" si="131"/>
        <v/>
      </c>
      <c r="EC400" s="9" t="str">
        <f t="shared" ca="1" si="132"/>
        <v/>
      </c>
      <c r="ED400" s="9" t="str">
        <f t="shared" ca="1" si="133"/>
        <v/>
      </c>
      <c r="EE400" s="9" t="str">
        <f t="shared" ca="1" si="134"/>
        <v/>
      </c>
      <c r="EF400" s="9" t="str">
        <f t="shared" ca="1" si="135"/>
        <v/>
      </c>
      <c r="EG400" s="9" t="str">
        <f t="shared" ca="1" si="136"/>
        <v/>
      </c>
      <c r="EH400" s="9" t="str">
        <f t="shared" ca="1" si="137"/>
        <v/>
      </c>
      <c r="EI400" s="9" t="str">
        <f t="shared" ca="1" si="138"/>
        <v/>
      </c>
      <c r="EJ400" s="9" t="str">
        <f t="shared" ca="1" si="139"/>
        <v/>
      </c>
      <c r="EK400" s="9" t="str">
        <f t="shared" ca="1" si="140"/>
        <v/>
      </c>
      <c r="EL400" s="9" t="str">
        <f t="shared" ca="1" si="141"/>
        <v/>
      </c>
      <c r="EM400" s="9" t="str">
        <f t="shared" ca="1" si="142"/>
        <v/>
      </c>
      <c r="EN400" s="9" t="str">
        <f t="shared" ca="1" si="143"/>
        <v/>
      </c>
      <c r="EO400" s="9" t="str">
        <f t="shared" ca="1" si="144"/>
        <v/>
      </c>
      <c r="EP400" s="9" t="str">
        <f t="shared" ca="1" si="145"/>
        <v/>
      </c>
      <c r="EQ400" s="9" t="str">
        <f t="shared" ca="1" si="146"/>
        <v/>
      </c>
      <c r="ER400" s="9" t="str">
        <f t="shared" ca="1" si="147"/>
        <v/>
      </c>
      <c r="ES400" s="9" t="str">
        <f t="shared" ca="1" si="148"/>
        <v/>
      </c>
      <c r="ET400" s="9" t="str">
        <f t="shared" ca="1" si="149"/>
        <v/>
      </c>
      <c r="EU400" s="9" t="str">
        <f t="shared" ca="1" si="150"/>
        <v/>
      </c>
      <c r="EV400" s="9" t="str">
        <f t="shared" ca="1" si="151"/>
        <v/>
      </c>
      <c r="EW400" s="9" t="str">
        <f t="shared" ca="1" si="152"/>
        <v/>
      </c>
      <c r="EX400" s="9" t="str">
        <f t="shared" ca="1" si="153"/>
        <v/>
      </c>
      <c r="EY400" s="9" t="str">
        <f t="shared" ca="1" si="154"/>
        <v/>
      </c>
      <c r="EZ400" s="9" t="str">
        <f t="shared" ca="1" si="155"/>
        <v/>
      </c>
      <c r="FA400" s="9" t="str">
        <f t="shared" ca="1" si="156"/>
        <v/>
      </c>
      <c r="FB400" s="9" t="str">
        <f t="shared" ca="1" si="157"/>
        <v/>
      </c>
      <c r="FC400" s="9" t="str">
        <f t="shared" ca="1" si="158"/>
        <v/>
      </c>
      <c r="FD400" s="9" t="str">
        <f t="shared" ca="1" si="159"/>
        <v/>
      </c>
      <c r="FE400" s="9" t="str">
        <f t="shared" ca="1" si="160"/>
        <v/>
      </c>
      <c r="FF400" s="9" t="str">
        <f t="shared" ca="1" si="161"/>
        <v/>
      </c>
      <c r="FG400" s="9" t="str">
        <f t="shared" ca="1" si="162"/>
        <v/>
      </c>
      <c r="FH400" s="9" t="str">
        <f t="shared" ca="1" si="163"/>
        <v/>
      </c>
      <c r="FI400" s="9" t="str">
        <f t="shared" ca="1" si="164"/>
        <v/>
      </c>
      <c r="FJ400" s="9" t="str">
        <f t="shared" ca="1" si="165"/>
        <v/>
      </c>
      <c r="FK400" s="9" t="str">
        <f t="shared" ca="1" si="166"/>
        <v/>
      </c>
      <c r="FL400" s="9" t="str">
        <f t="shared" ca="1" si="167"/>
        <v/>
      </c>
      <c r="FM400" s="9" t="str">
        <f t="shared" ca="1" si="168"/>
        <v/>
      </c>
      <c r="FN400" s="9" t="str">
        <f t="shared" ca="1" si="169"/>
        <v/>
      </c>
      <c r="FO400" s="9" t="str">
        <f t="shared" ca="1" si="170"/>
        <v/>
      </c>
      <c r="FP400" s="9" t="str">
        <f t="shared" ca="1" si="171"/>
        <v/>
      </c>
      <c r="FQ400" s="9" t="str">
        <f t="shared" ca="1" si="172"/>
        <v/>
      </c>
      <c r="FR400" s="9" t="str">
        <f t="shared" ca="1" si="173"/>
        <v/>
      </c>
      <c r="FS400" s="9" t="str">
        <f t="shared" ca="1" si="174"/>
        <v/>
      </c>
      <c r="FT400" s="9" t="str">
        <f t="shared" ca="1" si="175"/>
        <v/>
      </c>
      <c r="FU400" s="9" t="str">
        <f t="shared" ca="1" si="176"/>
        <v/>
      </c>
      <c r="FV400" s="9" t="str">
        <f t="shared" ca="1" si="177"/>
        <v/>
      </c>
      <c r="FW400" s="9" t="str">
        <f t="shared" ca="1" si="178"/>
        <v/>
      </c>
      <c r="FX400" s="9" t="str">
        <f t="shared" ca="1" si="179"/>
        <v/>
      </c>
      <c r="FY400" s="9" t="str">
        <f t="shared" ca="1" si="180"/>
        <v/>
      </c>
      <c r="FZ400" s="9" t="str">
        <f t="shared" ca="1" si="181"/>
        <v/>
      </c>
      <c r="GA400" s="9" t="str">
        <f t="shared" ca="1" si="182"/>
        <v/>
      </c>
      <c r="GB400" s="9" t="str">
        <f t="shared" ca="1" si="183"/>
        <v/>
      </c>
      <c r="GC400" s="9" t="str">
        <f t="shared" ca="1" si="184"/>
        <v/>
      </c>
      <c r="GD400" s="9" t="str">
        <f t="shared" ca="1" si="185"/>
        <v/>
      </c>
      <c r="GE400" s="9" t="str">
        <f t="shared" ca="1" si="186"/>
        <v/>
      </c>
      <c r="GF400" s="9" t="str">
        <f t="shared" ca="1" si="187"/>
        <v/>
      </c>
      <c r="GG400" s="9" t="str">
        <f t="shared" ca="1" si="188"/>
        <v/>
      </c>
      <c r="GH400" s="9" t="str">
        <f t="shared" ca="1" si="189"/>
        <v/>
      </c>
      <c r="GI400" s="9" t="str">
        <f t="shared" ca="1" si="190"/>
        <v/>
      </c>
      <c r="GJ400" s="9" t="str">
        <f t="shared" ca="1" si="191"/>
        <v/>
      </c>
      <c r="GK400" s="9" t="str">
        <f t="shared" ca="1" si="192"/>
        <v/>
      </c>
      <c r="GL400" s="9" t="str">
        <f t="shared" ca="1" si="193"/>
        <v/>
      </c>
      <c r="GM400" s="9" t="str">
        <f t="shared" ca="1" si="194"/>
        <v/>
      </c>
      <c r="GN400" s="9" t="str">
        <f t="shared" ca="1" si="195"/>
        <v/>
      </c>
      <c r="GO400" s="9" t="str">
        <f t="shared" ca="1" si="196"/>
        <v/>
      </c>
      <c r="GP400" s="9" t="str">
        <f t="shared" ca="1" si="197"/>
        <v/>
      </c>
      <c r="GQ400" s="9" t="str">
        <f t="shared" ca="1" si="198"/>
        <v/>
      </c>
      <c r="GR400" s="9" t="str">
        <f t="shared" ca="1" si="199"/>
        <v/>
      </c>
      <c r="GS400" s="9" t="str">
        <f t="shared" ca="1" si="200"/>
        <v/>
      </c>
      <c r="GT400" s="9" t="str">
        <f t="shared" ca="1" si="201"/>
        <v/>
      </c>
      <c r="GU400" s="9" t="str">
        <f t="shared" ca="1" si="202"/>
        <v/>
      </c>
      <c r="GV400" s="9" t="str">
        <f t="shared" ca="1" si="203"/>
        <v/>
      </c>
      <c r="GW400" s="9" t="str">
        <f t="shared" ca="1" si="204"/>
        <v/>
      </c>
      <c r="GX400" s="9" t="str">
        <f t="shared" ca="1" si="205"/>
        <v/>
      </c>
      <c r="GY400" s="9" t="str">
        <f t="shared" ca="1" si="206"/>
        <v/>
      </c>
      <c r="GZ400" s="9" t="str">
        <f t="shared" ca="1" si="207"/>
        <v/>
      </c>
      <c r="HA400" s="9" t="str">
        <f t="shared" ca="1" si="208"/>
        <v/>
      </c>
      <c r="HB400" s="9" t="str">
        <f t="shared" ca="1" si="209"/>
        <v/>
      </c>
      <c r="HC400" s="9" t="str">
        <f t="shared" ca="1" si="210"/>
        <v/>
      </c>
      <c r="HD400" s="9" t="str">
        <f t="shared" ca="1" si="211"/>
        <v/>
      </c>
      <c r="HE400" s="9" t="str">
        <f t="shared" ca="1" si="212"/>
        <v/>
      </c>
      <c r="HF400" s="9" t="str">
        <f t="shared" ca="1" si="213"/>
        <v/>
      </c>
      <c r="HG400" s="9" t="str">
        <f t="shared" ca="1" si="214"/>
        <v/>
      </c>
      <c r="HH400" s="9" t="str">
        <f t="shared" ca="1" si="215"/>
        <v/>
      </c>
      <c r="HI400" s="9" t="str">
        <f t="shared" ca="1" si="216"/>
        <v/>
      </c>
      <c r="HJ400" s="9" t="str">
        <f t="shared" ca="1" si="217"/>
        <v/>
      </c>
      <c r="HK400" s="9" t="str">
        <f t="shared" ca="1" si="218"/>
        <v/>
      </c>
      <c r="HL400" s="9" t="str">
        <f t="shared" ca="1" si="219"/>
        <v/>
      </c>
      <c r="HM400" s="31" t="str">
        <f t="shared" ca="1" si="220"/>
        <v/>
      </c>
      <c r="HN400" s="9" t="str">
        <f t="shared" ca="1" si="221"/>
        <v/>
      </c>
      <c r="HO400" s="9" t="str">
        <f t="shared" ca="1" si="222"/>
        <v/>
      </c>
      <c r="HP400" s="9" t="str">
        <f t="shared" ca="1" si="223"/>
        <v/>
      </c>
      <c r="HQ400" s="9" t="str">
        <f t="shared" ca="1" si="224"/>
        <v/>
      </c>
      <c r="HR400" s="9" t="str">
        <f t="shared" ca="1" si="225"/>
        <v/>
      </c>
      <c r="HS400" s="9" t="str">
        <f t="shared" ca="1" si="226"/>
        <v/>
      </c>
      <c r="HT400" s="9" t="str">
        <f t="shared" ca="1" si="227"/>
        <v/>
      </c>
      <c r="HU400" s="9" t="str">
        <f t="shared" ca="1" si="228"/>
        <v/>
      </c>
      <c r="HV400" s="9" t="str">
        <f t="shared" ca="1" si="229"/>
        <v/>
      </c>
      <c r="HW400" s="9" t="str">
        <f t="shared" ca="1" si="230"/>
        <v/>
      </c>
      <c r="HX400" s="9" t="str">
        <f t="shared" ca="1" si="231"/>
        <v/>
      </c>
      <c r="HY400" s="9" t="str">
        <f t="shared" ca="1" si="232"/>
        <v/>
      </c>
      <c r="HZ400" s="9" t="str">
        <f t="shared" ca="1" si="233"/>
        <v/>
      </c>
      <c r="IA400" s="9" t="str">
        <f t="shared" ca="1" si="234"/>
        <v/>
      </c>
      <c r="IB400" s="9" t="str">
        <f t="shared" ca="1" si="235"/>
        <v/>
      </c>
      <c r="IC400" s="9" t="str">
        <f t="shared" ca="1" si="236"/>
        <v/>
      </c>
      <c r="ID400" s="9" t="str">
        <f t="shared" ca="1" si="237"/>
        <v/>
      </c>
      <c r="IE400" s="9" t="str">
        <f t="shared" ca="1" si="238"/>
        <v/>
      </c>
      <c r="IF400" s="9" t="str">
        <f t="shared" ca="1" si="239"/>
        <v/>
      </c>
      <c r="IG400" s="9" t="str">
        <f t="shared" ca="1" si="240"/>
        <v/>
      </c>
      <c r="IH400" s="9" t="str">
        <f t="shared" ca="1" si="241"/>
        <v/>
      </c>
      <c r="II400" s="9" t="str">
        <f t="shared" ca="1" si="242"/>
        <v/>
      </c>
      <c r="IJ400" s="9" t="str">
        <f t="shared" ca="1" si="243"/>
        <v/>
      </c>
      <c r="IK400" s="9" t="str">
        <f t="shared" ca="1" si="244"/>
        <v/>
      </c>
      <c r="IL400" s="9" t="str">
        <f t="shared" ca="1" si="245"/>
        <v/>
      </c>
      <c r="IM400" s="9" t="str">
        <f t="shared" ca="1" si="246"/>
        <v/>
      </c>
      <c r="IN400" s="9" t="str">
        <f t="shared" ca="1" si="247"/>
        <v/>
      </c>
      <c r="IO400" s="9" t="str">
        <f t="shared" ca="1" si="248"/>
        <v/>
      </c>
      <c r="IP400" s="9" t="str">
        <f t="shared" ca="1" si="249"/>
        <v/>
      </c>
      <c r="IQ400" s="9" t="str">
        <f t="shared" ca="1" si="250"/>
        <v/>
      </c>
      <c r="IR400" s="9" t="str">
        <f t="shared" ca="1" si="251"/>
        <v/>
      </c>
      <c r="IS400" s="9" t="str">
        <f t="shared" ca="1" si="252"/>
        <v/>
      </c>
      <c r="IT400" s="9" t="str">
        <f t="shared" ca="1" si="253"/>
        <v/>
      </c>
      <c r="IU400" s="9" t="str">
        <f t="shared" ca="1" si="254"/>
        <v/>
      </c>
      <c r="IV400" s="31" t="str">
        <f t="shared" ca="1" si="255"/>
        <v/>
      </c>
    </row>
    <row r="401" spans="2:256">
      <c r="B401" s="163">
        <v>25</v>
      </c>
      <c r="C401" s="163" t="str">
        <f ca="1">IF(P401&gt;0,MAX($C$375:C400)+1,"")</f>
        <v/>
      </c>
      <c r="D401" s="163" t="str">
        <f ca="1">IF(ISERROR(INDEX(WS,ROWS($B$377:$B401))),"",MID(INDEX(WS,ROWS($B$377:$B401)), FIND("]",INDEX(WS,ROWS($B$377:$B401)))+1,32))&amp;T(NOW())</f>
        <v/>
      </c>
      <c r="E401" s="163" t="str">
        <f t="shared" ca="1" si="5"/>
        <v/>
      </c>
      <c r="F401" s="163" t="str">
        <f t="shared" ca="1" si="6"/>
        <v/>
      </c>
      <c r="G401" s="163" t="str">
        <f t="shared" ca="1" si="7"/>
        <v/>
      </c>
      <c r="H401" s="163" t="str">
        <f t="shared" ca="1" si="8"/>
        <v/>
      </c>
      <c r="I401" s="163" t="str">
        <f t="shared" ca="1" si="9"/>
        <v/>
      </c>
      <c r="J401" s="163" t="str">
        <f t="shared" ca="1" si="10"/>
        <v/>
      </c>
      <c r="K401" s="163" t="str">
        <f t="shared" ca="1" si="11"/>
        <v/>
      </c>
      <c r="L401" s="163" t="str">
        <f t="shared" ca="1" si="12"/>
        <v/>
      </c>
      <c r="M401" s="163" t="str">
        <f t="shared" ca="1" si="13"/>
        <v/>
      </c>
      <c r="N401" s="344" t="str">
        <f t="shared" ca="1" si="14"/>
        <v/>
      </c>
      <c r="O401" s="344" t="str">
        <f t="shared" ca="1" si="15"/>
        <v/>
      </c>
      <c r="P401" s="163">
        <f t="shared" ca="1" si="4"/>
        <v>0</v>
      </c>
      <c r="Q401" s="14" t="str">
        <f t="shared" ca="1" si="16"/>
        <v/>
      </c>
      <c r="R401" s="14" t="str">
        <f t="shared" ca="1" si="17"/>
        <v/>
      </c>
      <c r="S401" s="14" t="str">
        <f t="shared" ca="1" si="18"/>
        <v/>
      </c>
      <c r="T401" s="14" t="str">
        <f t="shared" ca="1" si="19"/>
        <v/>
      </c>
      <c r="U401" s="14" t="str">
        <f t="shared" ca="1" si="20"/>
        <v/>
      </c>
      <c r="V401" s="14" t="str">
        <f t="shared" ca="1" si="21"/>
        <v/>
      </c>
      <c r="W401" s="14" t="str">
        <f t="shared" ca="1" si="22"/>
        <v/>
      </c>
      <c r="X401" s="14" t="str">
        <f t="shared" ca="1" si="23"/>
        <v/>
      </c>
      <c r="Y401" s="14" t="str">
        <f t="shared" ca="1" si="24"/>
        <v/>
      </c>
      <c r="Z401" s="14" t="str">
        <f t="shared" ca="1" si="25"/>
        <v/>
      </c>
      <c r="AA401" s="14" t="str">
        <f t="shared" ca="1" si="26"/>
        <v/>
      </c>
      <c r="AB401" s="14" t="str">
        <f t="shared" ca="1" si="27"/>
        <v/>
      </c>
      <c r="AC401" s="14" t="str">
        <f t="shared" ca="1" si="28"/>
        <v/>
      </c>
      <c r="AD401" s="14" t="str">
        <f t="shared" ca="1" si="29"/>
        <v/>
      </c>
      <c r="AE401" s="14" t="str">
        <f t="shared" ca="1" si="30"/>
        <v/>
      </c>
      <c r="AF401" s="14" t="str">
        <f t="shared" ca="1" si="31"/>
        <v/>
      </c>
      <c r="AG401" s="14" t="str">
        <f t="shared" ca="1" si="32"/>
        <v/>
      </c>
      <c r="AH401" s="14" t="str">
        <f t="shared" ca="1" si="33"/>
        <v/>
      </c>
      <c r="AI401" s="14" t="str">
        <f t="shared" ca="1" si="34"/>
        <v/>
      </c>
      <c r="AJ401" s="14" t="str">
        <f t="shared" ca="1" si="35"/>
        <v/>
      </c>
      <c r="AK401" s="14" t="str">
        <f t="shared" ca="1" si="36"/>
        <v/>
      </c>
      <c r="AL401" s="14" t="str">
        <f t="shared" ca="1" si="37"/>
        <v/>
      </c>
      <c r="AM401" s="14" t="str">
        <f t="shared" ca="1" si="38"/>
        <v/>
      </c>
      <c r="AN401" s="14" t="str">
        <f t="shared" ca="1" si="39"/>
        <v/>
      </c>
      <c r="AO401" s="14" t="str">
        <f t="shared" ca="1" si="40"/>
        <v/>
      </c>
      <c r="AP401" s="14" t="str">
        <f t="shared" ca="1" si="41"/>
        <v/>
      </c>
      <c r="AQ401" s="14" t="str">
        <f t="shared" ca="1" si="42"/>
        <v/>
      </c>
      <c r="AR401" s="14" t="str">
        <f t="shared" ca="1" si="43"/>
        <v/>
      </c>
      <c r="AS401" s="14" t="str">
        <f t="shared" ca="1" si="44"/>
        <v/>
      </c>
      <c r="AT401" s="14" t="str">
        <f t="shared" ca="1" si="45"/>
        <v/>
      </c>
      <c r="AU401" s="14" t="str">
        <f t="shared" ca="1" si="46"/>
        <v/>
      </c>
      <c r="AV401" s="14" t="str">
        <f t="shared" ca="1" si="47"/>
        <v/>
      </c>
      <c r="AW401" s="14" t="str">
        <f t="shared" ca="1" si="48"/>
        <v/>
      </c>
      <c r="AX401" s="14" t="str">
        <f t="shared" ca="1" si="49"/>
        <v/>
      </c>
      <c r="AY401" s="14" t="str">
        <f t="shared" ca="1" si="50"/>
        <v/>
      </c>
      <c r="AZ401" s="14" t="str">
        <f t="shared" ca="1" si="51"/>
        <v/>
      </c>
      <c r="BA401" s="14" t="str">
        <f t="shared" ca="1" si="52"/>
        <v/>
      </c>
      <c r="BB401" s="14" t="str">
        <f t="shared" ca="1" si="53"/>
        <v/>
      </c>
      <c r="BC401" s="14" t="str">
        <f t="shared" ca="1" si="54"/>
        <v/>
      </c>
      <c r="BD401" s="14" t="str">
        <f t="shared" ca="1" si="55"/>
        <v/>
      </c>
      <c r="BE401" s="14" t="str">
        <f t="shared" ca="1" si="56"/>
        <v/>
      </c>
      <c r="BF401" s="14" t="str">
        <f t="shared" ca="1" si="57"/>
        <v/>
      </c>
      <c r="BG401" s="14" t="str">
        <f t="shared" ca="1" si="58"/>
        <v/>
      </c>
      <c r="BH401" s="14" t="str">
        <f t="shared" ca="1" si="59"/>
        <v/>
      </c>
      <c r="BI401" s="14" t="str">
        <f t="shared" ca="1" si="60"/>
        <v/>
      </c>
      <c r="BJ401" s="14" t="str">
        <f t="shared" ca="1" si="61"/>
        <v/>
      </c>
      <c r="BK401" s="14" t="str">
        <f t="shared" ca="1" si="62"/>
        <v/>
      </c>
      <c r="BL401" s="14" t="str">
        <f t="shared" ca="1" si="63"/>
        <v/>
      </c>
      <c r="BM401" s="14" t="str">
        <f t="shared" ca="1" si="64"/>
        <v/>
      </c>
      <c r="BN401" s="14" t="str">
        <f t="shared" ca="1" si="65"/>
        <v/>
      </c>
      <c r="BO401" s="14" t="str">
        <f t="shared" ca="1" si="66"/>
        <v/>
      </c>
      <c r="BP401" s="14" t="str">
        <f t="shared" ca="1" si="67"/>
        <v/>
      </c>
      <c r="BQ401" s="14" t="str">
        <f t="shared" ca="1" si="68"/>
        <v/>
      </c>
      <c r="BR401" s="14" t="str">
        <f t="shared" ca="1" si="69"/>
        <v/>
      </c>
      <c r="BS401" s="14" t="str">
        <f t="shared" ca="1" si="70"/>
        <v/>
      </c>
      <c r="BT401" s="14" t="str">
        <f t="shared" ca="1" si="71"/>
        <v/>
      </c>
      <c r="BU401" s="14" t="str">
        <f t="shared" ca="1" si="72"/>
        <v/>
      </c>
      <c r="BV401" s="14" t="str">
        <f t="shared" ca="1" si="73"/>
        <v/>
      </c>
      <c r="BW401" s="14" t="str">
        <f t="shared" ca="1" si="74"/>
        <v/>
      </c>
      <c r="BX401" s="14" t="str">
        <f t="shared" ca="1" si="75"/>
        <v/>
      </c>
      <c r="BY401" s="14" t="str">
        <f t="shared" ca="1" si="76"/>
        <v/>
      </c>
      <c r="BZ401" s="14" t="str">
        <f t="shared" ca="1" si="77"/>
        <v/>
      </c>
      <c r="CA401" s="14" t="str">
        <f t="shared" ca="1" si="78"/>
        <v/>
      </c>
      <c r="CB401" s="14" t="str">
        <f t="shared" ca="1" si="79"/>
        <v/>
      </c>
      <c r="CC401" s="14" t="str">
        <f t="shared" ca="1" si="80"/>
        <v/>
      </c>
      <c r="CD401" s="14" t="str">
        <f t="shared" ca="1" si="81"/>
        <v/>
      </c>
      <c r="CE401" s="14" t="str">
        <f t="shared" ca="1" si="82"/>
        <v/>
      </c>
      <c r="CF401" s="14" t="str">
        <f t="shared" ca="1" si="83"/>
        <v/>
      </c>
      <c r="CG401" s="14" t="str">
        <f t="shared" ca="1" si="84"/>
        <v/>
      </c>
      <c r="CH401" s="14" t="str">
        <f t="shared" ca="1" si="85"/>
        <v/>
      </c>
      <c r="CI401" s="14" t="str">
        <f t="shared" ca="1" si="86"/>
        <v/>
      </c>
      <c r="CJ401" s="14" t="str">
        <f t="shared" ca="1" si="87"/>
        <v/>
      </c>
      <c r="CK401" s="14" t="str">
        <f t="shared" ca="1" si="88"/>
        <v/>
      </c>
      <c r="CL401" s="14" t="str">
        <f t="shared" ca="1" si="89"/>
        <v/>
      </c>
      <c r="CM401" s="14" t="str">
        <f t="shared" ca="1" si="90"/>
        <v/>
      </c>
      <c r="CN401" s="14" t="str">
        <f t="shared" ca="1" si="91"/>
        <v/>
      </c>
      <c r="CO401" s="14" t="str">
        <f t="shared" ca="1" si="92"/>
        <v/>
      </c>
      <c r="CP401" s="14" t="str">
        <f t="shared" ca="1" si="93"/>
        <v/>
      </c>
      <c r="CQ401" s="14" t="str">
        <f t="shared" ca="1" si="94"/>
        <v/>
      </c>
      <c r="CR401" s="14" t="str">
        <f t="shared" ca="1" si="95"/>
        <v/>
      </c>
      <c r="CS401" s="9" t="str">
        <f t="shared" ca="1" si="96"/>
        <v/>
      </c>
      <c r="CT401" s="9" t="str">
        <f t="shared" ca="1" si="97"/>
        <v/>
      </c>
      <c r="CU401" s="9" t="str">
        <f t="shared" ca="1" si="98"/>
        <v/>
      </c>
      <c r="CV401" s="9" t="str">
        <f t="shared" ca="1" si="99"/>
        <v/>
      </c>
      <c r="CW401" s="9" t="str">
        <f t="shared" ca="1" si="100"/>
        <v/>
      </c>
      <c r="CX401" s="9" t="str">
        <f t="shared" ca="1" si="101"/>
        <v/>
      </c>
      <c r="CY401" s="9" t="str">
        <f t="shared" ca="1" si="102"/>
        <v/>
      </c>
      <c r="CZ401" s="9" t="str">
        <f t="shared" ca="1" si="103"/>
        <v/>
      </c>
      <c r="DA401" s="9" t="str">
        <f t="shared" ca="1" si="104"/>
        <v/>
      </c>
      <c r="DB401" s="9" t="str">
        <f t="shared" ca="1" si="105"/>
        <v/>
      </c>
      <c r="DC401" s="9" t="str">
        <f t="shared" ca="1" si="106"/>
        <v/>
      </c>
      <c r="DD401" s="9" t="str">
        <f t="shared" ca="1" si="107"/>
        <v/>
      </c>
      <c r="DE401" s="9" t="str">
        <f t="shared" ca="1" si="108"/>
        <v/>
      </c>
      <c r="DF401" s="9" t="str">
        <f t="shared" ca="1" si="109"/>
        <v/>
      </c>
      <c r="DG401" s="9" t="str">
        <f t="shared" ca="1" si="110"/>
        <v/>
      </c>
      <c r="DH401" s="9" t="str">
        <f t="shared" ca="1" si="111"/>
        <v/>
      </c>
      <c r="DI401" s="9" t="str">
        <f t="shared" ca="1" si="112"/>
        <v/>
      </c>
      <c r="DJ401" s="9" t="str">
        <f t="shared" ca="1" si="113"/>
        <v/>
      </c>
      <c r="DK401" s="9" t="str">
        <f t="shared" ca="1" si="114"/>
        <v/>
      </c>
      <c r="DL401" s="9" t="str">
        <f t="shared" ca="1" si="115"/>
        <v/>
      </c>
      <c r="DM401" s="9" t="str">
        <f t="shared" ca="1" si="116"/>
        <v/>
      </c>
      <c r="DN401" s="9" t="str">
        <f t="shared" ca="1" si="117"/>
        <v/>
      </c>
      <c r="DO401" s="9" t="str">
        <f t="shared" ca="1" si="118"/>
        <v/>
      </c>
      <c r="DP401" s="9" t="str">
        <f t="shared" ca="1" si="119"/>
        <v/>
      </c>
      <c r="DQ401" s="9" t="str">
        <f t="shared" ca="1" si="120"/>
        <v/>
      </c>
      <c r="DR401" s="9" t="str">
        <f t="shared" ca="1" si="121"/>
        <v/>
      </c>
      <c r="DS401" s="9" t="str">
        <f t="shared" ca="1" si="122"/>
        <v/>
      </c>
      <c r="DT401" s="9" t="str">
        <f t="shared" ca="1" si="123"/>
        <v/>
      </c>
      <c r="DU401" s="9" t="str">
        <f t="shared" ca="1" si="124"/>
        <v/>
      </c>
      <c r="DV401" s="9" t="str">
        <f t="shared" ca="1" si="125"/>
        <v/>
      </c>
      <c r="DW401" s="9" t="str">
        <f t="shared" ca="1" si="126"/>
        <v/>
      </c>
      <c r="DX401" s="9" t="str">
        <f t="shared" ca="1" si="127"/>
        <v/>
      </c>
      <c r="DY401" s="9" t="str">
        <f t="shared" ca="1" si="128"/>
        <v/>
      </c>
      <c r="DZ401" s="9" t="str">
        <f t="shared" ca="1" si="129"/>
        <v/>
      </c>
      <c r="EA401" s="9" t="str">
        <f t="shared" ca="1" si="130"/>
        <v/>
      </c>
      <c r="EB401" s="9" t="str">
        <f t="shared" ca="1" si="131"/>
        <v/>
      </c>
      <c r="EC401" s="9" t="str">
        <f t="shared" ca="1" si="132"/>
        <v/>
      </c>
      <c r="ED401" s="9" t="str">
        <f t="shared" ca="1" si="133"/>
        <v/>
      </c>
      <c r="EE401" s="9" t="str">
        <f t="shared" ca="1" si="134"/>
        <v/>
      </c>
      <c r="EF401" s="9" t="str">
        <f t="shared" ca="1" si="135"/>
        <v/>
      </c>
      <c r="EG401" s="9" t="str">
        <f t="shared" ca="1" si="136"/>
        <v/>
      </c>
      <c r="EH401" s="9" t="str">
        <f t="shared" ca="1" si="137"/>
        <v/>
      </c>
      <c r="EI401" s="9" t="str">
        <f t="shared" ca="1" si="138"/>
        <v/>
      </c>
      <c r="EJ401" s="9" t="str">
        <f t="shared" ca="1" si="139"/>
        <v/>
      </c>
      <c r="EK401" s="9" t="str">
        <f t="shared" ca="1" si="140"/>
        <v/>
      </c>
      <c r="EL401" s="9" t="str">
        <f t="shared" ca="1" si="141"/>
        <v/>
      </c>
      <c r="EM401" s="9" t="str">
        <f t="shared" ca="1" si="142"/>
        <v/>
      </c>
      <c r="EN401" s="9" t="str">
        <f t="shared" ca="1" si="143"/>
        <v/>
      </c>
      <c r="EO401" s="9" t="str">
        <f t="shared" ca="1" si="144"/>
        <v/>
      </c>
      <c r="EP401" s="9" t="str">
        <f t="shared" ca="1" si="145"/>
        <v/>
      </c>
      <c r="EQ401" s="9" t="str">
        <f t="shared" ca="1" si="146"/>
        <v/>
      </c>
      <c r="ER401" s="9" t="str">
        <f t="shared" ca="1" si="147"/>
        <v/>
      </c>
      <c r="ES401" s="9" t="str">
        <f t="shared" ca="1" si="148"/>
        <v/>
      </c>
      <c r="ET401" s="9" t="str">
        <f t="shared" ca="1" si="149"/>
        <v/>
      </c>
      <c r="EU401" s="9" t="str">
        <f t="shared" ca="1" si="150"/>
        <v/>
      </c>
      <c r="EV401" s="9" t="str">
        <f t="shared" ca="1" si="151"/>
        <v/>
      </c>
      <c r="EW401" s="9" t="str">
        <f t="shared" ca="1" si="152"/>
        <v/>
      </c>
      <c r="EX401" s="9" t="str">
        <f t="shared" ca="1" si="153"/>
        <v/>
      </c>
      <c r="EY401" s="9" t="str">
        <f t="shared" ca="1" si="154"/>
        <v/>
      </c>
      <c r="EZ401" s="9" t="str">
        <f t="shared" ca="1" si="155"/>
        <v/>
      </c>
      <c r="FA401" s="9" t="str">
        <f t="shared" ca="1" si="156"/>
        <v/>
      </c>
      <c r="FB401" s="9" t="str">
        <f t="shared" ca="1" si="157"/>
        <v/>
      </c>
      <c r="FC401" s="9" t="str">
        <f t="shared" ca="1" si="158"/>
        <v/>
      </c>
      <c r="FD401" s="9" t="str">
        <f t="shared" ca="1" si="159"/>
        <v/>
      </c>
      <c r="FE401" s="9" t="str">
        <f t="shared" ca="1" si="160"/>
        <v/>
      </c>
      <c r="FF401" s="9" t="str">
        <f t="shared" ca="1" si="161"/>
        <v/>
      </c>
      <c r="FG401" s="9" t="str">
        <f t="shared" ca="1" si="162"/>
        <v/>
      </c>
      <c r="FH401" s="9" t="str">
        <f t="shared" ca="1" si="163"/>
        <v/>
      </c>
      <c r="FI401" s="9" t="str">
        <f t="shared" ca="1" si="164"/>
        <v/>
      </c>
      <c r="FJ401" s="9" t="str">
        <f t="shared" ca="1" si="165"/>
        <v/>
      </c>
      <c r="FK401" s="9" t="str">
        <f t="shared" ca="1" si="166"/>
        <v/>
      </c>
      <c r="FL401" s="9" t="str">
        <f t="shared" ca="1" si="167"/>
        <v/>
      </c>
      <c r="FM401" s="9" t="str">
        <f t="shared" ca="1" si="168"/>
        <v/>
      </c>
      <c r="FN401" s="9" t="str">
        <f t="shared" ca="1" si="169"/>
        <v/>
      </c>
      <c r="FO401" s="9" t="str">
        <f t="shared" ca="1" si="170"/>
        <v/>
      </c>
      <c r="FP401" s="9" t="str">
        <f t="shared" ca="1" si="171"/>
        <v/>
      </c>
      <c r="FQ401" s="9" t="str">
        <f t="shared" ca="1" si="172"/>
        <v/>
      </c>
      <c r="FR401" s="9" t="str">
        <f t="shared" ca="1" si="173"/>
        <v/>
      </c>
      <c r="FS401" s="9" t="str">
        <f t="shared" ca="1" si="174"/>
        <v/>
      </c>
      <c r="FT401" s="9" t="str">
        <f t="shared" ca="1" si="175"/>
        <v/>
      </c>
      <c r="FU401" s="9" t="str">
        <f t="shared" ca="1" si="176"/>
        <v/>
      </c>
      <c r="FV401" s="9" t="str">
        <f t="shared" ca="1" si="177"/>
        <v/>
      </c>
      <c r="FW401" s="9" t="str">
        <f t="shared" ca="1" si="178"/>
        <v/>
      </c>
      <c r="FX401" s="9" t="str">
        <f t="shared" ca="1" si="179"/>
        <v/>
      </c>
      <c r="FY401" s="9" t="str">
        <f t="shared" ca="1" si="180"/>
        <v/>
      </c>
      <c r="FZ401" s="9" t="str">
        <f t="shared" ca="1" si="181"/>
        <v/>
      </c>
      <c r="GA401" s="9" t="str">
        <f t="shared" ca="1" si="182"/>
        <v/>
      </c>
      <c r="GB401" s="9" t="str">
        <f t="shared" ca="1" si="183"/>
        <v/>
      </c>
      <c r="GC401" s="9" t="str">
        <f t="shared" ca="1" si="184"/>
        <v/>
      </c>
      <c r="GD401" s="9" t="str">
        <f t="shared" ca="1" si="185"/>
        <v/>
      </c>
      <c r="GE401" s="9" t="str">
        <f t="shared" ca="1" si="186"/>
        <v/>
      </c>
      <c r="GF401" s="9" t="str">
        <f t="shared" ca="1" si="187"/>
        <v/>
      </c>
      <c r="GG401" s="9" t="str">
        <f t="shared" ca="1" si="188"/>
        <v/>
      </c>
      <c r="GH401" s="9" t="str">
        <f t="shared" ca="1" si="189"/>
        <v/>
      </c>
      <c r="GI401" s="9" t="str">
        <f t="shared" ca="1" si="190"/>
        <v/>
      </c>
      <c r="GJ401" s="9" t="str">
        <f t="shared" ca="1" si="191"/>
        <v/>
      </c>
      <c r="GK401" s="9" t="str">
        <f t="shared" ca="1" si="192"/>
        <v/>
      </c>
      <c r="GL401" s="9" t="str">
        <f t="shared" ca="1" si="193"/>
        <v/>
      </c>
      <c r="GM401" s="9" t="str">
        <f t="shared" ca="1" si="194"/>
        <v/>
      </c>
      <c r="GN401" s="9" t="str">
        <f t="shared" ca="1" si="195"/>
        <v/>
      </c>
      <c r="GO401" s="9" t="str">
        <f t="shared" ca="1" si="196"/>
        <v/>
      </c>
      <c r="GP401" s="9" t="str">
        <f t="shared" ca="1" si="197"/>
        <v/>
      </c>
      <c r="GQ401" s="9" t="str">
        <f t="shared" ca="1" si="198"/>
        <v/>
      </c>
      <c r="GR401" s="9" t="str">
        <f t="shared" ca="1" si="199"/>
        <v/>
      </c>
      <c r="GS401" s="9" t="str">
        <f t="shared" ca="1" si="200"/>
        <v/>
      </c>
      <c r="GT401" s="9" t="str">
        <f t="shared" ca="1" si="201"/>
        <v/>
      </c>
      <c r="GU401" s="9" t="str">
        <f t="shared" ca="1" si="202"/>
        <v/>
      </c>
      <c r="GV401" s="9" t="str">
        <f t="shared" ca="1" si="203"/>
        <v/>
      </c>
      <c r="GW401" s="9" t="str">
        <f t="shared" ca="1" si="204"/>
        <v/>
      </c>
      <c r="GX401" s="9" t="str">
        <f t="shared" ca="1" si="205"/>
        <v/>
      </c>
      <c r="GY401" s="9" t="str">
        <f t="shared" ca="1" si="206"/>
        <v/>
      </c>
      <c r="GZ401" s="9" t="str">
        <f t="shared" ca="1" si="207"/>
        <v/>
      </c>
      <c r="HA401" s="9" t="str">
        <f t="shared" ca="1" si="208"/>
        <v/>
      </c>
      <c r="HB401" s="9" t="str">
        <f t="shared" ca="1" si="209"/>
        <v/>
      </c>
      <c r="HC401" s="9" t="str">
        <f t="shared" ca="1" si="210"/>
        <v/>
      </c>
      <c r="HD401" s="9" t="str">
        <f t="shared" ca="1" si="211"/>
        <v/>
      </c>
      <c r="HE401" s="9" t="str">
        <f t="shared" ca="1" si="212"/>
        <v/>
      </c>
      <c r="HF401" s="9" t="str">
        <f t="shared" ca="1" si="213"/>
        <v/>
      </c>
      <c r="HG401" s="9" t="str">
        <f t="shared" ca="1" si="214"/>
        <v/>
      </c>
      <c r="HH401" s="9" t="str">
        <f t="shared" ca="1" si="215"/>
        <v/>
      </c>
      <c r="HI401" s="9" t="str">
        <f t="shared" ca="1" si="216"/>
        <v/>
      </c>
      <c r="HJ401" s="9" t="str">
        <f t="shared" ca="1" si="217"/>
        <v/>
      </c>
      <c r="HK401" s="9" t="str">
        <f t="shared" ca="1" si="218"/>
        <v/>
      </c>
      <c r="HL401" s="9" t="str">
        <f t="shared" ca="1" si="219"/>
        <v/>
      </c>
      <c r="HM401" s="31" t="str">
        <f t="shared" ca="1" si="220"/>
        <v/>
      </c>
      <c r="HN401" s="9" t="str">
        <f t="shared" ca="1" si="221"/>
        <v/>
      </c>
      <c r="HO401" s="9" t="str">
        <f t="shared" ca="1" si="222"/>
        <v/>
      </c>
      <c r="HP401" s="9" t="str">
        <f t="shared" ca="1" si="223"/>
        <v/>
      </c>
      <c r="HQ401" s="9" t="str">
        <f t="shared" ca="1" si="224"/>
        <v/>
      </c>
      <c r="HR401" s="9" t="str">
        <f t="shared" ca="1" si="225"/>
        <v/>
      </c>
      <c r="HS401" s="9" t="str">
        <f t="shared" ca="1" si="226"/>
        <v/>
      </c>
      <c r="HT401" s="9" t="str">
        <f t="shared" ca="1" si="227"/>
        <v/>
      </c>
      <c r="HU401" s="9" t="str">
        <f t="shared" ca="1" si="228"/>
        <v/>
      </c>
      <c r="HV401" s="9" t="str">
        <f t="shared" ca="1" si="229"/>
        <v/>
      </c>
      <c r="HW401" s="9" t="str">
        <f t="shared" ca="1" si="230"/>
        <v/>
      </c>
      <c r="HX401" s="9" t="str">
        <f t="shared" ca="1" si="231"/>
        <v/>
      </c>
      <c r="HY401" s="9" t="str">
        <f t="shared" ca="1" si="232"/>
        <v/>
      </c>
      <c r="HZ401" s="9" t="str">
        <f t="shared" ca="1" si="233"/>
        <v/>
      </c>
      <c r="IA401" s="9" t="str">
        <f t="shared" ca="1" si="234"/>
        <v/>
      </c>
      <c r="IB401" s="9" t="str">
        <f t="shared" ca="1" si="235"/>
        <v/>
      </c>
      <c r="IC401" s="9" t="str">
        <f t="shared" ca="1" si="236"/>
        <v/>
      </c>
      <c r="ID401" s="9" t="str">
        <f t="shared" ca="1" si="237"/>
        <v/>
      </c>
      <c r="IE401" s="9" t="str">
        <f t="shared" ca="1" si="238"/>
        <v/>
      </c>
      <c r="IF401" s="9" t="str">
        <f t="shared" ca="1" si="239"/>
        <v/>
      </c>
      <c r="IG401" s="9" t="str">
        <f t="shared" ca="1" si="240"/>
        <v/>
      </c>
      <c r="IH401" s="9" t="str">
        <f t="shared" ca="1" si="241"/>
        <v/>
      </c>
      <c r="II401" s="9" t="str">
        <f t="shared" ca="1" si="242"/>
        <v/>
      </c>
      <c r="IJ401" s="9" t="str">
        <f t="shared" ca="1" si="243"/>
        <v/>
      </c>
      <c r="IK401" s="9" t="str">
        <f t="shared" ca="1" si="244"/>
        <v/>
      </c>
      <c r="IL401" s="9" t="str">
        <f t="shared" ca="1" si="245"/>
        <v/>
      </c>
      <c r="IM401" s="9" t="str">
        <f t="shared" ca="1" si="246"/>
        <v/>
      </c>
      <c r="IN401" s="9" t="str">
        <f t="shared" ca="1" si="247"/>
        <v/>
      </c>
      <c r="IO401" s="9" t="str">
        <f t="shared" ca="1" si="248"/>
        <v/>
      </c>
      <c r="IP401" s="9" t="str">
        <f t="shared" ca="1" si="249"/>
        <v/>
      </c>
      <c r="IQ401" s="9" t="str">
        <f t="shared" ca="1" si="250"/>
        <v/>
      </c>
      <c r="IR401" s="9" t="str">
        <f t="shared" ca="1" si="251"/>
        <v/>
      </c>
      <c r="IS401" s="9" t="str">
        <f t="shared" ca="1" si="252"/>
        <v/>
      </c>
      <c r="IT401" s="9" t="str">
        <f t="shared" ca="1" si="253"/>
        <v/>
      </c>
      <c r="IU401" s="9" t="str">
        <f t="shared" ca="1" si="254"/>
        <v/>
      </c>
      <c r="IV401" s="31" t="str">
        <f t="shared" ca="1" si="255"/>
        <v/>
      </c>
    </row>
    <row r="402" spans="2:256">
      <c r="B402" s="163">
        <v>26</v>
      </c>
      <c r="C402" s="163" t="str">
        <f ca="1">IF(P402&gt;0,MAX($C$375:C401)+1,"")</f>
        <v/>
      </c>
      <c r="D402" s="163" t="str">
        <f ca="1">IF(ISERROR(INDEX(WS,ROWS($B$377:$B402))),"",MID(INDEX(WS,ROWS($B$377:$B402)), FIND("]",INDEX(WS,ROWS($B$377:$B402)))+1,32))&amp;T(NOW())</f>
        <v/>
      </c>
      <c r="E402" s="163" t="str">
        <f t="shared" ca="1" si="5"/>
        <v/>
      </c>
      <c r="F402" s="163" t="str">
        <f t="shared" ca="1" si="6"/>
        <v/>
      </c>
      <c r="G402" s="163" t="str">
        <f t="shared" ca="1" si="7"/>
        <v/>
      </c>
      <c r="H402" s="163" t="str">
        <f t="shared" ca="1" si="8"/>
        <v/>
      </c>
      <c r="I402" s="163" t="str">
        <f t="shared" ca="1" si="9"/>
        <v/>
      </c>
      <c r="J402" s="163" t="str">
        <f t="shared" ca="1" si="10"/>
        <v/>
      </c>
      <c r="K402" s="163" t="str">
        <f t="shared" ca="1" si="11"/>
        <v/>
      </c>
      <c r="L402" s="163" t="str">
        <f t="shared" ca="1" si="12"/>
        <v/>
      </c>
      <c r="M402" s="163" t="str">
        <f t="shared" ca="1" si="13"/>
        <v/>
      </c>
      <c r="N402" s="344" t="str">
        <f t="shared" ca="1" si="14"/>
        <v/>
      </c>
      <c r="O402" s="344" t="str">
        <f t="shared" ca="1" si="15"/>
        <v/>
      </c>
      <c r="P402" s="163">
        <f t="shared" ca="1" si="4"/>
        <v>0</v>
      </c>
      <c r="Q402" s="14" t="str">
        <f t="shared" ca="1" si="16"/>
        <v/>
      </c>
      <c r="R402" s="14" t="str">
        <f t="shared" ca="1" si="17"/>
        <v/>
      </c>
      <c r="S402" s="14" t="str">
        <f t="shared" ca="1" si="18"/>
        <v/>
      </c>
      <c r="T402" s="14" t="str">
        <f t="shared" ca="1" si="19"/>
        <v/>
      </c>
      <c r="U402" s="14" t="str">
        <f t="shared" ca="1" si="20"/>
        <v/>
      </c>
      <c r="V402" s="14" t="str">
        <f t="shared" ca="1" si="21"/>
        <v/>
      </c>
      <c r="W402" s="14" t="str">
        <f t="shared" ca="1" si="22"/>
        <v/>
      </c>
      <c r="X402" s="14" t="str">
        <f t="shared" ca="1" si="23"/>
        <v/>
      </c>
      <c r="Y402" s="14" t="str">
        <f t="shared" ca="1" si="24"/>
        <v/>
      </c>
      <c r="Z402" s="14" t="str">
        <f t="shared" ca="1" si="25"/>
        <v/>
      </c>
      <c r="AA402" s="14" t="str">
        <f t="shared" ca="1" si="26"/>
        <v/>
      </c>
      <c r="AB402" s="14" t="str">
        <f t="shared" ca="1" si="27"/>
        <v/>
      </c>
      <c r="AC402" s="14" t="str">
        <f t="shared" ca="1" si="28"/>
        <v/>
      </c>
      <c r="AD402" s="14" t="str">
        <f t="shared" ca="1" si="29"/>
        <v/>
      </c>
      <c r="AE402" s="14" t="str">
        <f t="shared" ca="1" si="30"/>
        <v/>
      </c>
      <c r="AF402" s="14" t="str">
        <f t="shared" ca="1" si="31"/>
        <v/>
      </c>
      <c r="AG402" s="14" t="str">
        <f t="shared" ca="1" si="32"/>
        <v/>
      </c>
      <c r="AH402" s="14" t="str">
        <f t="shared" ca="1" si="33"/>
        <v/>
      </c>
      <c r="AI402" s="14" t="str">
        <f t="shared" ca="1" si="34"/>
        <v/>
      </c>
      <c r="AJ402" s="14" t="str">
        <f t="shared" ca="1" si="35"/>
        <v/>
      </c>
      <c r="AK402" s="14" t="str">
        <f t="shared" ca="1" si="36"/>
        <v/>
      </c>
      <c r="AL402" s="14" t="str">
        <f t="shared" ca="1" si="37"/>
        <v/>
      </c>
      <c r="AM402" s="14" t="str">
        <f t="shared" ca="1" si="38"/>
        <v/>
      </c>
      <c r="AN402" s="14" t="str">
        <f t="shared" ca="1" si="39"/>
        <v/>
      </c>
      <c r="AO402" s="14" t="str">
        <f t="shared" ca="1" si="40"/>
        <v/>
      </c>
      <c r="AP402" s="14" t="str">
        <f t="shared" ca="1" si="41"/>
        <v/>
      </c>
      <c r="AQ402" s="14" t="str">
        <f t="shared" ca="1" si="42"/>
        <v/>
      </c>
      <c r="AR402" s="14" t="str">
        <f t="shared" ca="1" si="43"/>
        <v/>
      </c>
      <c r="AS402" s="14" t="str">
        <f t="shared" ca="1" si="44"/>
        <v/>
      </c>
      <c r="AT402" s="14" t="str">
        <f t="shared" ca="1" si="45"/>
        <v/>
      </c>
      <c r="AU402" s="14" t="str">
        <f t="shared" ca="1" si="46"/>
        <v/>
      </c>
      <c r="AV402" s="14" t="str">
        <f t="shared" ca="1" si="47"/>
        <v/>
      </c>
      <c r="AW402" s="14" t="str">
        <f t="shared" ca="1" si="48"/>
        <v/>
      </c>
      <c r="AX402" s="14" t="str">
        <f t="shared" ca="1" si="49"/>
        <v/>
      </c>
      <c r="AY402" s="14" t="str">
        <f t="shared" ca="1" si="50"/>
        <v/>
      </c>
      <c r="AZ402" s="14" t="str">
        <f t="shared" ca="1" si="51"/>
        <v/>
      </c>
      <c r="BA402" s="14" t="str">
        <f t="shared" ca="1" si="52"/>
        <v/>
      </c>
      <c r="BB402" s="14" t="str">
        <f t="shared" ca="1" si="53"/>
        <v/>
      </c>
      <c r="BC402" s="14" t="str">
        <f t="shared" ca="1" si="54"/>
        <v/>
      </c>
      <c r="BD402" s="14" t="str">
        <f t="shared" ca="1" si="55"/>
        <v/>
      </c>
      <c r="BE402" s="14" t="str">
        <f t="shared" ca="1" si="56"/>
        <v/>
      </c>
      <c r="BF402" s="14" t="str">
        <f t="shared" ca="1" si="57"/>
        <v/>
      </c>
      <c r="BG402" s="14" t="str">
        <f t="shared" ca="1" si="58"/>
        <v/>
      </c>
      <c r="BH402" s="14" t="str">
        <f t="shared" ca="1" si="59"/>
        <v/>
      </c>
      <c r="BI402" s="14" t="str">
        <f t="shared" ca="1" si="60"/>
        <v/>
      </c>
      <c r="BJ402" s="14" t="str">
        <f t="shared" ca="1" si="61"/>
        <v/>
      </c>
      <c r="BK402" s="14" t="str">
        <f t="shared" ca="1" si="62"/>
        <v/>
      </c>
      <c r="BL402" s="14" t="str">
        <f t="shared" ca="1" si="63"/>
        <v/>
      </c>
      <c r="BM402" s="14" t="str">
        <f t="shared" ca="1" si="64"/>
        <v/>
      </c>
      <c r="BN402" s="14" t="str">
        <f t="shared" ca="1" si="65"/>
        <v/>
      </c>
      <c r="BO402" s="14" t="str">
        <f t="shared" ca="1" si="66"/>
        <v/>
      </c>
      <c r="BP402" s="14" t="str">
        <f t="shared" ca="1" si="67"/>
        <v/>
      </c>
      <c r="BQ402" s="14" t="str">
        <f t="shared" ca="1" si="68"/>
        <v/>
      </c>
      <c r="BR402" s="14" t="str">
        <f t="shared" ca="1" si="69"/>
        <v/>
      </c>
      <c r="BS402" s="14" t="str">
        <f t="shared" ca="1" si="70"/>
        <v/>
      </c>
      <c r="BT402" s="14" t="str">
        <f t="shared" ca="1" si="71"/>
        <v/>
      </c>
      <c r="BU402" s="14" t="str">
        <f t="shared" ca="1" si="72"/>
        <v/>
      </c>
      <c r="BV402" s="14" t="str">
        <f t="shared" ca="1" si="73"/>
        <v/>
      </c>
      <c r="BW402" s="14" t="str">
        <f t="shared" ca="1" si="74"/>
        <v/>
      </c>
      <c r="BX402" s="14" t="str">
        <f t="shared" ca="1" si="75"/>
        <v/>
      </c>
      <c r="BY402" s="14" t="str">
        <f t="shared" ca="1" si="76"/>
        <v/>
      </c>
      <c r="BZ402" s="14" t="str">
        <f t="shared" ca="1" si="77"/>
        <v/>
      </c>
      <c r="CA402" s="14" t="str">
        <f t="shared" ca="1" si="78"/>
        <v/>
      </c>
      <c r="CB402" s="14" t="str">
        <f t="shared" ca="1" si="79"/>
        <v/>
      </c>
      <c r="CC402" s="14" t="str">
        <f t="shared" ca="1" si="80"/>
        <v/>
      </c>
      <c r="CD402" s="14" t="str">
        <f t="shared" ca="1" si="81"/>
        <v/>
      </c>
      <c r="CE402" s="14" t="str">
        <f t="shared" ca="1" si="82"/>
        <v/>
      </c>
      <c r="CF402" s="14" t="str">
        <f t="shared" ca="1" si="83"/>
        <v/>
      </c>
      <c r="CG402" s="14" t="str">
        <f t="shared" ca="1" si="84"/>
        <v/>
      </c>
      <c r="CH402" s="14" t="str">
        <f t="shared" ca="1" si="85"/>
        <v/>
      </c>
      <c r="CI402" s="14" t="str">
        <f t="shared" ca="1" si="86"/>
        <v/>
      </c>
      <c r="CJ402" s="14" t="str">
        <f t="shared" ca="1" si="87"/>
        <v/>
      </c>
      <c r="CK402" s="14" t="str">
        <f t="shared" ca="1" si="88"/>
        <v/>
      </c>
      <c r="CL402" s="14" t="str">
        <f t="shared" ca="1" si="89"/>
        <v/>
      </c>
      <c r="CM402" s="14" t="str">
        <f t="shared" ca="1" si="90"/>
        <v/>
      </c>
      <c r="CN402" s="14" t="str">
        <f t="shared" ca="1" si="91"/>
        <v/>
      </c>
      <c r="CO402" s="14" t="str">
        <f t="shared" ca="1" si="92"/>
        <v/>
      </c>
      <c r="CP402" s="14" t="str">
        <f t="shared" ca="1" si="93"/>
        <v/>
      </c>
      <c r="CQ402" s="14" t="str">
        <f t="shared" ca="1" si="94"/>
        <v/>
      </c>
      <c r="CR402" s="14" t="str">
        <f t="shared" ca="1" si="95"/>
        <v/>
      </c>
      <c r="CS402" s="9" t="str">
        <f t="shared" ca="1" si="96"/>
        <v/>
      </c>
      <c r="CT402" s="9" t="str">
        <f t="shared" ca="1" si="97"/>
        <v/>
      </c>
      <c r="CU402" s="9" t="str">
        <f t="shared" ca="1" si="98"/>
        <v/>
      </c>
      <c r="CV402" s="9" t="str">
        <f t="shared" ca="1" si="99"/>
        <v/>
      </c>
      <c r="CW402" s="9" t="str">
        <f t="shared" ca="1" si="100"/>
        <v/>
      </c>
      <c r="CX402" s="9" t="str">
        <f t="shared" ca="1" si="101"/>
        <v/>
      </c>
      <c r="CY402" s="9" t="str">
        <f t="shared" ca="1" si="102"/>
        <v/>
      </c>
      <c r="CZ402" s="9" t="str">
        <f t="shared" ca="1" si="103"/>
        <v/>
      </c>
      <c r="DA402" s="9" t="str">
        <f t="shared" ca="1" si="104"/>
        <v/>
      </c>
      <c r="DB402" s="9" t="str">
        <f t="shared" ca="1" si="105"/>
        <v/>
      </c>
      <c r="DC402" s="9" t="str">
        <f t="shared" ca="1" si="106"/>
        <v/>
      </c>
      <c r="DD402" s="9" t="str">
        <f t="shared" ca="1" si="107"/>
        <v/>
      </c>
      <c r="DE402" s="9" t="str">
        <f t="shared" ca="1" si="108"/>
        <v/>
      </c>
      <c r="DF402" s="9" t="str">
        <f t="shared" ca="1" si="109"/>
        <v/>
      </c>
      <c r="DG402" s="9" t="str">
        <f t="shared" ca="1" si="110"/>
        <v/>
      </c>
      <c r="DH402" s="9" t="str">
        <f t="shared" ca="1" si="111"/>
        <v/>
      </c>
      <c r="DI402" s="9" t="str">
        <f t="shared" ca="1" si="112"/>
        <v/>
      </c>
      <c r="DJ402" s="9" t="str">
        <f t="shared" ca="1" si="113"/>
        <v/>
      </c>
      <c r="DK402" s="9" t="str">
        <f t="shared" ca="1" si="114"/>
        <v/>
      </c>
      <c r="DL402" s="9" t="str">
        <f t="shared" ca="1" si="115"/>
        <v/>
      </c>
      <c r="DM402" s="9" t="str">
        <f t="shared" ca="1" si="116"/>
        <v/>
      </c>
      <c r="DN402" s="9" t="str">
        <f t="shared" ca="1" si="117"/>
        <v/>
      </c>
      <c r="DO402" s="9" t="str">
        <f t="shared" ca="1" si="118"/>
        <v/>
      </c>
      <c r="DP402" s="9" t="str">
        <f t="shared" ca="1" si="119"/>
        <v/>
      </c>
      <c r="DQ402" s="9" t="str">
        <f t="shared" ca="1" si="120"/>
        <v/>
      </c>
      <c r="DR402" s="9" t="str">
        <f t="shared" ca="1" si="121"/>
        <v/>
      </c>
      <c r="DS402" s="9" t="str">
        <f t="shared" ca="1" si="122"/>
        <v/>
      </c>
      <c r="DT402" s="9" t="str">
        <f t="shared" ca="1" si="123"/>
        <v/>
      </c>
      <c r="DU402" s="9" t="str">
        <f t="shared" ca="1" si="124"/>
        <v/>
      </c>
      <c r="DV402" s="9" t="str">
        <f t="shared" ca="1" si="125"/>
        <v/>
      </c>
      <c r="DW402" s="9" t="str">
        <f t="shared" ca="1" si="126"/>
        <v/>
      </c>
      <c r="DX402" s="9" t="str">
        <f t="shared" ca="1" si="127"/>
        <v/>
      </c>
      <c r="DY402" s="9" t="str">
        <f t="shared" ca="1" si="128"/>
        <v/>
      </c>
      <c r="DZ402" s="9" t="str">
        <f t="shared" ca="1" si="129"/>
        <v/>
      </c>
      <c r="EA402" s="9" t="str">
        <f t="shared" ca="1" si="130"/>
        <v/>
      </c>
      <c r="EB402" s="9" t="str">
        <f t="shared" ca="1" si="131"/>
        <v/>
      </c>
      <c r="EC402" s="9" t="str">
        <f t="shared" ca="1" si="132"/>
        <v/>
      </c>
      <c r="ED402" s="9" t="str">
        <f t="shared" ca="1" si="133"/>
        <v/>
      </c>
      <c r="EE402" s="9" t="str">
        <f t="shared" ca="1" si="134"/>
        <v/>
      </c>
      <c r="EF402" s="9" t="str">
        <f t="shared" ca="1" si="135"/>
        <v/>
      </c>
      <c r="EG402" s="9" t="str">
        <f t="shared" ca="1" si="136"/>
        <v/>
      </c>
      <c r="EH402" s="9" t="str">
        <f t="shared" ca="1" si="137"/>
        <v/>
      </c>
      <c r="EI402" s="9" t="str">
        <f t="shared" ca="1" si="138"/>
        <v/>
      </c>
      <c r="EJ402" s="9" t="str">
        <f t="shared" ca="1" si="139"/>
        <v/>
      </c>
      <c r="EK402" s="9" t="str">
        <f t="shared" ca="1" si="140"/>
        <v/>
      </c>
      <c r="EL402" s="9" t="str">
        <f t="shared" ca="1" si="141"/>
        <v/>
      </c>
      <c r="EM402" s="9" t="str">
        <f t="shared" ca="1" si="142"/>
        <v/>
      </c>
      <c r="EN402" s="9" t="str">
        <f t="shared" ca="1" si="143"/>
        <v/>
      </c>
      <c r="EO402" s="9" t="str">
        <f t="shared" ca="1" si="144"/>
        <v/>
      </c>
      <c r="EP402" s="9" t="str">
        <f t="shared" ca="1" si="145"/>
        <v/>
      </c>
      <c r="EQ402" s="9" t="str">
        <f t="shared" ca="1" si="146"/>
        <v/>
      </c>
      <c r="ER402" s="9" t="str">
        <f t="shared" ca="1" si="147"/>
        <v/>
      </c>
      <c r="ES402" s="9" t="str">
        <f t="shared" ca="1" si="148"/>
        <v/>
      </c>
      <c r="ET402" s="9" t="str">
        <f t="shared" ca="1" si="149"/>
        <v/>
      </c>
      <c r="EU402" s="9" t="str">
        <f t="shared" ca="1" si="150"/>
        <v/>
      </c>
      <c r="EV402" s="9" t="str">
        <f t="shared" ca="1" si="151"/>
        <v/>
      </c>
      <c r="EW402" s="9" t="str">
        <f t="shared" ca="1" si="152"/>
        <v/>
      </c>
      <c r="EX402" s="9" t="str">
        <f t="shared" ca="1" si="153"/>
        <v/>
      </c>
      <c r="EY402" s="9" t="str">
        <f t="shared" ca="1" si="154"/>
        <v/>
      </c>
      <c r="EZ402" s="9" t="str">
        <f t="shared" ca="1" si="155"/>
        <v/>
      </c>
      <c r="FA402" s="9" t="str">
        <f t="shared" ca="1" si="156"/>
        <v/>
      </c>
      <c r="FB402" s="9" t="str">
        <f t="shared" ca="1" si="157"/>
        <v/>
      </c>
      <c r="FC402" s="9" t="str">
        <f t="shared" ca="1" si="158"/>
        <v/>
      </c>
      <c r="FD402" s="9" t="str">
        <f t="shared" ca="1" si="159"/>
        <v/>
      </c>
      <c r="FE402" s="9" t="str">
        <f t="shared" ca="1" si="160"/>
        <v/>
      </c>
      <c r="FF402" s="9" t="str">
        <f t="shared" ca="1" si="161"/>
        <v/>
      </c>
      <c r="FG402" s="9" t="str">
        <f t="shared" ca="1" si="162"/>
        <v/>
      </c>
      <c r="FH402" s="9" t="str">
        <f t="shared" ca="1" si="163"/>
        <v/>
      </c>
      <c r="FI402" s="9" t="str">
        <f t="shared" ca="1" si="164"/>
        <v/>
      </c>
      <c r="FJ402" s="9" t="str">
        <f t="shared" ca="1" si="165"/>
        <v/>
      </c>
      <c r="FK402" s="9" t="str">
        <f t="shared" ca="1" si="166"/>
        <v/>
      </c>
      <c r="FL402" s="9" t="str">
        <f t="shared" ca="1" si="167"/>
        <v/>
      </c>
      <c r="FM402" s="9" t="str">
        <f t="shared" ca="1" si="168"/>
        <v/>
      </c>
      <c r="FN402" s="9" t="str">
        <f t="shared" ca="1" si="169"/>
        <v/>
      </c>
      <c r="FO402" s="9" t="str">
        <f t="shared" ca="1" si="170"/>
        <v/>
      </c>
      <c r="FP402" s="9" t="str">
        <f t="shared" ca="1" si="171"/>
        <v/>
      </c>
      <c r="FQ402" s="9" t="str">
        <f t="shared" ca="1" si="172"/>
        <v/>
      </c>
      <c r="FR402" s="9" t="str">
        <f t="shared" ca="1" si="173"/>
        <v/>
      </c>
      <c r="FS402" s="9" t="str">
        <f t="shared" ca="1" si="174"/>
        <v/>
      </c>
      <c r="FT402" s="9" t="str">
        <f t="shared" ca="1" si="175"/>
        <v/>
      </c>
      <c r="FU402" s="9" t="str">
        <f t="shared" ca="1" si="176"/>
        <v/>
      </c>
      <c r="FV402" s="9" t="str">
        <f t="shared" ca="1" si="177"/>
        <v/>
      </c>
      <c r="FW402" s="9" t="str">
        <f t="shared" ca="1" si="178"/>
        <v/>
      </c>
      <c r="FX402" s="9" t="str">
        <f t="shared" ca="1" si="179"/>
        <v/>
      </c>
      <c r="FY402" s="9" t="str">
        <f t="shared" ca="1" si="180"/>
        <v/>
      </c>
      <c r="FZ402" s="9" t="str">
        <f t="shared" ca="1" si="181"/>
        <v/>
      </c>
      <c r="GA402" s="9" t="str">
        <f t="shared" ca="1" si="182"/>
        <v/>
      </c>
      <c r="GB402" s="9" t="str">
        <f t="shared" ca="1" si="183"/>
        <v/>
      </c>
      <c r="GC402" s="9" t="str">
        <f t="shared" ca="1" si="184"/>
        <v/>
      </c>
      <c r="GD402" s="9" t="str">
        <f t="shared" ca="1" si="185"/>
        <v/>
      </c>
      <c r="GE402" s="9" t="str">
        <f t="shared" ca="1" si="186"/>
        <v/>
      </c>
      <c r="GF402" s="9" t="str">
        <f t="shared" ca="1" si="187"/>
        <v/>
      </c>
      <c r="GG402" s="9" t="str">
        <f t="shared" ca="1" si="188"/>
        <v/>
      </c>
      <c r="GH402" s="9" t="str">
        <f t="shared" ca="1" si="189"/>
        <v/>
      </c>
      <c r="GI402" s="9" t="str">
        <f t="shared" ca="1" si="190"/>
        <v/>
      </c>
      <c r="GJ402" s="9" t="str">
        <f t="shared" ca="1" si="191"/>
        <v/>
      </c>
      <c r="GK402" s="9" t="str">
        <f t="shared" ca="1" si="192"/>
        <v/>
      </c>
      <c r="GL402" s="9" t="str">
        <f t="shared" ca="1" si="193"/>
        <v/>
      </c>
      <c r="GM402" s="9" t="str">
        <f t="shared" ca="1" si="194"/>
        <v/>
      </c>
      <c r="GN402" s="9" t="str">
        <f t="shared" ca="1" si="195"/>
        <v/>
      </c>
      <c r="GO402" s="9" t="str">
        <f t="shared" ca="1" si="196"/>
        <v/>
      </c>
      <c r="GP402" s="9" t="str">
        <f t="shared" ca="1" si="197"/>
        <v/>
      </c>
      <c r="GQ402" s="9" t="str">
        <f t="shared" ca="1" si="198"/>
        <v/>
      </c>
      <c r="GR402" s="9" t="str">
        <f t="shared" ca="1" si="199"/>
        <v/>
      </c>
      <c r="GS402" s="9" t="str">
        <f t="shared" ca="1" si="200"/>
        <v/>
      </c>
      <c r="GT402" s="9" t="str">
        <f t="shared" ca="1" si="201"/>
        <v/>
      </c>
      <c r="GU402" s="9" t="str">
        <f t="shared" ca="1" si="202"/>
        <v/>
      </c>
      <c r="GV402" s="9" t="str">
        <f t="shared" ca="1" si="203"/>
        <v/>
      </c>
      <c r="GW402" s="9" t="str">
        <f t="shared" ca="1" si="204"/>
        <v/>
      </c>
      <c r="GX402" s="9" t="str">
        <f t="shared" ca="1" si="205"/>
        <v/>
      </c>
      <c r="GY402" s="9" t="str">
        <f t="shared" ca="1" si="206"/>
        <v/>
      </c>
      <c r="GZ402" s="9" t="str">
        <f t="shared" ca="1" si="207"/>
        <v/>
      </c>
      <c r="HA402" s="9" t="str">
        <f t="shared" ca="1" si="208"/>
        <v/>
      </c>
      <c r="HB402" s="9" t="str">
        <f t="shared" ca="1" si="209"/>
        <v/>
      </c>
      <c r="HC402" s="9" t="str">
        <f t="shared" ca="1" si="210"/>
        <v/>
      </c>
      <c r="HD402" s="9" t="str">
        <f t="shared" ca="1" si="211"/>
        <v/>
      </c>
      <c r="HE402" s="9" t="str">
        <f t="shared" ca="1" si="212"/>
        <v/>
      </c>
      <c r="HF402" s="9" t="str">
        <f t="shared" ca="1" si="213"/>
        <v/>
      </c>
      <c r="HG402" s="9" t="str">
        <f t="shared" ca="1" si="214"/>
        <v/>
      </c>
      <c r="HH402" s="9" t="str">
        <f t="shared" ca="1" si="215"/>
        <v/>
      </c>
      <c r="HI402" s="9" t="str">
        <f t="shared" ca="1" si="216"/>
        <v/>
      </c>
      <c r="HJ402" s="9" t="str">
        <f t="shared" ca="1" si="217"/>
        <v/>
      </c>
      <c r="HK402" s="9" t="str">
        <f t="shared" ca="1" si="218"/>
        <v/>
      </c>
      <c r="HL402" s="9" t="str">
        <f t="shared" ca="1" si="219"/>
        <v/>
      </c>
      <c r="HM402" s="31" t="str">
        <f t="shared" ca="1" si="220"/>
        <v/>
      </c>
      <c r="HN402" s="9" t="str">
        <f t="shared" ca="1" si="221"/>
        <v/>
      </c>
      <c r="HO402" s="9" t="str">
        <f t="shared" ca="1" si="222"/>
        <v/>
      </c>
      <c r="HP402" s="9" t="str">
        <f t="shared" ca="1" si="223"/>
        <v/>
      </c>
      <c r="HQ402" s="9" t="str">
        <f t="shared" ca="1" si="224"/>
        <v/>
      </c>
      <c r="HR402" s="9" t="str">
        <f t="shared" ca="1" si="225"/>
        <v/>
      </c>
      <c r="HS402" s="9" t="str">
        <f t="shared" ca="1" si="226"/>
        <v/>
      </c>
      <c r="HT402" s="9" t="str">
        <f t="shared" ca="1" si="227"/>
        <v/>
      </c>
      <c r="HU402" s="9" t="str">
        <f t="shared" ca="1" si="228"/>
        <v/>
      </c>
      <c r="HV402" s="9" t="str">
        <f t="shared" ca="1" si="229"/>
        <v/>
      </c>
      <c r="HW402" s="9" t="str">
        <f t="shared" ca="1" si="230"/>
        <v/>
      </c>
      <c r="HX402" s="9" t="str">
        <f t="shared" ca="1" si="231"/>
        <v/>
      </c>
      <c r="HY402" s="9" t="str">
        <f t="shared" ca="1" si="232"/>
        <v/>
      </c>
      <c r="HZ402" s="9" t="str">
        <f t="shared" ca="1" si="233"/>
        <v/>
      </c>
      <c r="IA402" s="9" t="str">
        <f t="shared" ca="1" si="234"/>
        <v/>
      </c>
      <c r="IB402" s="9" t="str">
        <f t="shared" ca="1" si="235"/>
        <v/>
      </c>
      <c r="IC402" s="9" t="str">
        <f t="shared" ca="1" si="236"/>
        <v/>
      </c>
      <c r="ID402" s="9" t="str">
        <f t="shared" ca="1" si="237"/>
        <v/>
      </c>
      <c r="IE402" s="9" t="str">
        <f t="shared" ca="1" si="238"/>
        <v/>
      </c>
      <c r="IF402" s="9" t="str">
        <f t="shared" ca="1" si="239"/>
        <v/>
      </c>
      <c r="IG402" s="9" t="str">
        <f t="shared" ca="1" si="240"/>
        <v/>
      </c>
      <c r="IH402" s="9" t="str">
        <f t="shared" ca="1" si="241"/>
        <v/>
      </c>
      <c r="II402" s="9" t="str">
        <f t="shared" ca="1" si="242"/>
        <v/>
      </c>
      <c r="IJ402" s="9" t="str">
        <f t="shared" ca="1" si="243"/>
        <v/>
      </c>
      <c r="IK402" s="9" t="str">
        <f t="shared" ca="1" si="244"/>
        <v/>
      </c>
      <c r="IL402" s="9" t="str">
        <f t="shared" ca="1" si="245"/>
        <v/>
      </c>
      <c r="IM402" s="9" t="str">
        <f t="shared" ca="1" si="246"/>
        <v/>
      </c>
      <c r="IN402" s="9" t="str">
        <f t="shared" ca="1" si="247"/>
        <v/>
      </c>
      <c r="IO402" s="9" t="str">
        <f t="shared" ca="1" si="248"/>
        <v/>
      </c>
      <c r="IP402" s="9" t="str">
        <f t="shared" ca="1" si="249"/>
        <v/>
      </c>
      <c r="IQ402" s="9" t="str">
        <f t="shared" ca="1" si="250"/>
        <v/>
      </c>
      <c r="IR402" s="9" t="str">
        <f t="shared" ca="1" si="251"/>
        <v/>
      </c>
      <c r="IS402" s="9" t="str">
        <f t="shared" ca="1" si="252"/>
        <v/>
      </c>
      <c r="IT402" s="9" t="str">
        <f t="shared" ca="1" si="253"/>
        <v/>
      </c>
      <c r="IU402" s="9" t="str">
        <f t="shared" ca="1" si="254"/>
        <v/>
      </c>
      <c r="IV402" s="31" t="str">
        <f t="shared" ca="1" si="255"/>
        <v/>
      </c>
    </row>
    <row r="403" spans="2:256">
      <c r="B403" s="163">
        <v>27</v>
      </c>
      <c r="C403" s="163" t="str">
        <f ca="1">IF(P403&gt;0,MAX($C$375:C402)+1,"")</f>
        <v/>
      </c>
      <c r="D403" s="163" t="str">
        <f ca="1">IF(ISERROR(INDEX(WS,ROWS($B$377:$B403))),"",MID(INDEX(WS,ROWS($B$377:$B403)), FIND("]",INDEX(WS,ROWS($B$377:$B403)))+1,32))&amp;T(NOW())</f>
        <v/>
      </c>
      <c r="E403" s="163" t="str">
        <f t="shared" ca="1" si="5"/>
        <v/>
      </c>
      <c r="F403" s="163" t="str">
        <f t="shared" ca="1" si="6"/>
        <v/>
      </c>
      <c r="G403" s="163" t="str">
        <f t="shared" ca="1" si="7"/>
        <v/>
      </c>
      <c r="H403" s="163" t="str">
        <f t="shared" ca="1" si="8"/>
        <v/>
      </c>
      <c r="I403" s="163" t="str">
        <f t="shared" ca="1" si="9"/>
        <v/>
      </c>
      <c r="J403" s="163" t="str">
        <f t="shared" ca="1" si="10"/>
        <v/>
      </c>
      <c r="K403" s="163" t="str">
        <f t="shared" ca="1" si="11"/>
        <v/>
      </c>
      <c r="L403" s="163" t="str">
        <f t="shared" ca="1" si="12"/>
        <v/>
      </c>
      <c r="M403" s="163" t="str">
        <f t="shared" ca="1" si="13"/>
        <v/>
      </c>
      <c r="N403" s="344" t="str">
        <f t="shared" ca="1" si="14"/>
        <v/>
      </c>
      <c r="O403" s="344" t="str">
        <f t="shared" ca="1" si="15"/>
        <v/>
      </c>
      <c r="P403" s="163">
        <f t="shared" ca="1" si="4"/>
        <v>0</v>
      </c>
      <c r="Q403" s="14" t="str">
        <f t="shared" ca="1" si="16"/>
        <v/>
      </c>
      <c r="R403" s="14" t="str">
        <f t="shared" ca="1" si="17"/>
        <v/>
      </c>
      <c r="S403" s="14" t="str">
        <f t="shared" ca="1" si="18"/>
        <v/>
      </c>
      <c r="T403" s="14" t="str">
        <f t="shared" ca="1" si="19"/>
        <v/>
      </c>
      <c r="U403" s="14" t="str">
        <f t="shared" ca="1" si="20"/>
        <v/>
      </c>
      <c r="V403" s="14" t="str">
        <f t="shared" ca="1" si="21"/>
        <v/>
      </c>
      <c r="W403" s="14" t="str">
        <f t="shared" ca="1" si="22"/>
        <v/>
      </c>
      <c r="X403" s="14" t="str">
        <f t="shared" ca="1" si="23"/>
        <v/>
      </c>
      <c r="Y403" s="14" t="str">
        <f t="shared" ca="1" si="24"/>
        <v/>
      </c>
      <c r="Z403" s="14" t="str">
        <f t="shared" ca="1" si="25"/>
        <v/>
      </c>
      <c r="AA403" s="14" t="str">
        <f t="shared" ca="1" si="26"/>
        <v/>
      </c>
      <c r="AB403" s="14" t="str">
        <f t="shared" ca="1" si="27"/>
        <v/>
      </c>
      <c r="AC403" s="14" t="str">
        <f t="shared" ca="1" si="28"/>
        <v/>
      </c>
      <c r="AD403" s="14" t="str">
        <f t="shared" ca="1" si="29"/>
        <v/>
      </c>
      <c r="AE403" s="14" t="str">
        <f t="shared" ca="1" si="30"/>
        <v/>
      </c>
      <c r="AF403" s="14" t="str">
        <f t="shared" ca="1" si="31"/>
        <v/>
      </c>
      <c r="AG403" s="14" t="str">
        <f t="shared" ca="1" si="32"/>
        <v/>
      </c>
      <c r="AH403" s="14" t="str">
        <f t="shared" ca="1" si="33"/>
        <v/>
      </c>
      <c r="AI403" s="14" t="str">
        <f t="shared" ca="1" si="34"/>
        <v/>
      </c>
      <c r="AJ403" s="14" t="str">
        <f t="shared" ca="1" si="35"/>
        <v/>
      </c>
      <c r="AK403" s="14" t="str">
        <f t="shared" ca="1" si="36"/>
        <v/>
      </c>
      <c r="AL403" s="14" t="str">
        <f t="shared" ca="1" si="37"/>
        <v/>
      </c>
      <c r="AM403" s="14" t="str">
        <f t="shared" ca="1" si="38"/>
        <v/>
      </c>
      <c r="AN403" s="14" t="str">
        <f t="shared" ca="1" si="39"/>
        <v/>
      </c>
      <c r="AO403" s="14" t="str">
        <f t="shared" ca="1" si="40"/>
        <v/>
      </c>
      <c r="AP403" s="14" t="str">
        <f t="shared" ca="1" si="41"/>
        <v/>
      </c>
      <c r="AQ403" s="14" t="str">
        <f t="shared" ca="1" si="42"/>
        <v/>
      </c>
      <c r="AR403" s="14" t="str">
        <f t="shared" ca="1" si="43"/>
        <v/>
      </c>
      <c r="AS403" s="14" t="str">
        <f t="shared" ca="1" si="44"/>
        <v/>
      </c>
      <c r="AT403" s="14" t="str">
        <f t="shared" ca="1" si="45"/>
        <v/>
      </c>
      <c r="AU403" s="14" t="str">
        <f t="shared" ca="1" si="46"/>
        <v/>
      </c>
      <c r="AV403" s="14" t="str">
        <f t="shared" ca="1" si="47"/>
        <v/>
      </c>
      <c r="AW403" s="14" t="str">
        <f t="shared" ca="1" si="48"/>
        <v/>
      </c>
      <c r="AX403" s="14" t="str">
        <f t="shared" ca="1" si="49"/>
        <v/>
      </c>
      <c r="AY403" s="14" t="str">
        <f t="shared" ca="1" si="50"/>
        <v/>
      </c>
      <c r="AZ403" s="14" t="str">
        <f t="shared" ca="1" si="51"/>
        <v/>
      </c>
      <c r="BA403" s="14" t="str">
        <f t="shared" ca="1" si="52"/>
        <v/>
      </c>
      <c r="BB403" s="14" t="str">
        <f t="shared" ca="1" si="53"/>
        <v/>
      </c>
      <c r="BC403" s="14" t="str">
        <f t="shared" ca="1" si="54"/>
        <v/>
      </c>
      <c r="BD403" s="14" t="str">
        <f t="shared" ca="1" si="55"/>
        <v/>
      </c>
      <c r="BE403" s="14" t="str">
        <f t="shared" ca="1" si="56"/>
        <v/>
      </c>
      <c r="BF403" s="14" t="str">
        <f t="shared" ca="1" si="57"/>
        <v/>
      </c>
      <c r="BG403" s="14" t="str">
        <f t="shared" ca="1" si="58"/>
        <v/>
      </c>
      <c r="BH403" s="14" t="str">
        <f t="shared" ca="1" si="59"/>
        <v/>
      </c>
      <c r="BI403" s="14" t="str">
        <f t="shared" ca="1" si="60"/>
        <v/>
      </c>
      <c r="BJ403" s="14" t="str">
        <f t="shared" ca="1" si="61"/>
        <v/>
      </c>
      <c r="BK403" s="14" t="str">
        <f t="shared" ca="1" si="62"/>
        <v/>
      </c>
      <c r="BL403" s="14" t="str">
        <f t="shared" ca="1" si="63"/>
        <v/>
      </c>
      <c r="BM403" s="14" t="str">
        <f t="shared" ca="1" si="64"/>
        <v/>
      </c>
      <c r="BN403" s="14" t="str">
        <f t="shared" ca="1" si="65"/>
        <v/>
      </c>
      <c r="BO403" s="14" t="str">
        <f t="shared" ca="1" si="66"/>
        <v/>
      </c>
      <c r="BP403" s="14" t="str">
        <f t="shared" ca="1" si="67"/>
        <v/>
      </c>
      <c r="BQ403" s="14" t="str">
        <f t="shared" ca="1" si="68"/>
        <v/>
      </c>
      <c r="BR403" s="14" t="str">
        <f t="shared" ca="1" si="69"/>
        <v/>
      </c>
      <c r="BS403" s="14" t="str">
        <f t="shared" ca="1" si="70"/>
        <v/>
      </c>
      <c r="BT403" s="14" t="str">
        <f t="shared" ca="1" si="71"/>
        <v/>
      </c>
      <c r="BU403" s="14" t="str">
        <f t="shared" ca="1" si="72"/>
        <v/>
      </c>
      <c r="BV403" s="14" t="str">
        <f t="shared" ca="1" si="73"/>
        <v/>
      </c>
      <c r="BW403" s="14" t="str">
        <f t="shared" ca="1" si="74"/>
        <v/>
      </c>
      <c r="BX403" s="14" t="str">
        <f t="shared" ca="1" si="75"/>
        <v/>
      </c>
      <c r="BY403" s="14" t="str">
        <f t="shared" ca="1" si="76"/>
        <v/>
      </c>
      <c r="BZ403" s="14" t="str">
        <f t="shared" ca="1" si="77"/>
        <v/>
      </c>
      <c r="CA403" s="14" t="str">
        <f t="shared" ca="1" si="78"/>
        <v/>
      </c>
      <c r="CB403" s="14" t="str">
        <f t="shared" ca="1" si="79"/>
        <v/>
      </c>
      <c r="CC403" s="14" t="str">
        <f t="shared" ca="1" si="80"/>
        <v/>
      </c>
      <c r="CD403" s="14" t="str">
        <f t="shared" ca="1" si="81"/>
        <v/>
      </c>
      <c r="CE403" s="14" t="str">
        <f t="shared" ca="1" si="82"/>
        <v/>
      </c>
      <c r="CF403" s="14" t="str">
        <f t="shared" ca="1" si="83"/>
        <v/>
      </c>
      <c r="CG403" s="14" t="str">
        <f t="shared" ca="1" si="84"/>
        <v/>
      </c>
      <c r="CH403" s="14" t="str">
        <f t="shared" ca="1" si="85"/>
        <v/>
      </c>
      <c r="CI403" s="14" t="str">
        <f t="shared" ca="1" si="86"/>
        <v/>
      </c>
      <c r="CJ403" s="14" t="str">
        <f t="shared" ca="1" si="87"/>
        <v/>
      </c>
      <c r="CK403" s="14" t="str">
        <f t="shared" ca="1" si="88"/>
        <v/>
      </c>
      <c r="CL403" s="14" t="str">
        <f t="shared" ca="1" si="89"/>
        <v/>
      </c>
      <c r="CM403" s="14" t="str">
        <f t="shared" ca="1" si="90"/>
        <v/>
      </c>
      <c r="CN403" s="14" t="str">
        <f t="shared" ca="1" si="91"/>
        <v/>
      </c>
      <c r="CO403" s="14" t="str">
        <f t="shared" ca="1" si="92"/>
        <v/>
      </c>
      <c r="CP403" s="14" t="str">
        <f t="shared" ca="1" si="93"/>
        <v/>
      </c>
      <c r="CQ403" s="14" t="str">
        <f t="shared" ca="1" si="94"/>
        <v/>
      </c>
      <c r="CR403" s="14" t="str">
        <f t="shared" ca="1" si="95"/>
        <v/>
      </c>
      <c r="CS403" s="9" t="str">
        <f t="shared" ca="1" si="96"/>
        <v/>
      </c>
      <c r="CT403" s="9" t="str">
        <f t="shared" ca="1" si="97"/>
        <v/>
      </c>
      <c r="CU403" s="9" t="str">
        <f t="shared" ca="1" si="98"/>
        <v/>
      </c>
      <c r="CV403" s="9" t="str">
        <f t="shared" ca="1" si="99"/>
        <v/>
      </c>
      <c r="CW403" s="9" t="str">
        <f t="shared" ca="1" si="100"/>
        <v/>
      </c>
      <c r="CX403" s="9" t="str">
        <f t="shared" ca="1" si="101"/>
        <v/>
      </c>
      <c r="CY403" s="9" t="str">
        <f t="shared" ca="1" si="102"/>
        <v/>
      </c>
      <c r="CZ403" s="9" t="str">
        <f t="shared" ca="1" si="103"/>
        <v/>
      </c>
      <c r="DA403" s="9" t="str">
        <f t="shared" ca="1" si="104"/>
        <v/>
      </c>
      <c r="DB403" s="9" t="str">
        <f t="shared" ca="1" si="105"/>
        <v/>
      </c>
      <c r="DC403" s="9" t="str">
        <f t="shared" ca="1" si="106"/>
        <v/>
      </c>
      <c r="DD403" s="9" t="str">
        <f t="shared" ca="1" si="107"/>
        <v/>
      </c>
      <c r="DE403" s="9" t="str">
        <f t="shared" ca="1" si="108"/>
        <v/>
      </c>
      <c r="DF403" s="9" t="str">
        <f t="shared" ca="1" si="109"/>
        <v/>
      </c>
      <c r="DG403" s="9" t="str">
        <f t="shared" ca="1" si="110"/>
        <v/>
      </c>
      <c r="DH403" s="9" t="str">
        <f t="shared" ca="1" si="111"/>
        <v/>
      </c>
      <c r="DI403" s="9" t="str">
        <f t="shared" ca="1" si="112"/>
        <v/>
      </c>
      <c r="DJ403" s="9" t="str">
        <f t="shared" ca="1" si="113"/>
        <v/>
      </c>
      <c r="DK403" s="9" t="str">
        <f t="shared" ca="1" si="114"/>
        <v/>
      </c>
      <c r="DL403" s="9" t="str">
        <f t="shared" ca="1" si="115"/>
        <v/>
      </c>
      <c r="DM403" s="9" t="str">
        <f t="shared" ca="1" si="116"/>
        <v/>
      </c>
      <c r="DN403" s="9" t="str">
        <f t="shared" ca="1" si="117"/>
        <v/>
      </c>
      <c r="DO403" s="9" t="str">
        <f t="shared" ca="1" si="118"/>
        <v/>
      </c>
      <c r="DP403" s="9" t="str">
        <f t="shared" ca="1" si="119"/>
        <v/>
      </c>
      <c r="DQ403" s="9" t="str">
        <f t="shared" ca="1" si="120"/>
        <v/>
      </c>
      <c r="DR403" s="9" t="str">
        <f t="shared" ca="1" si="121"/>
        <v/>
      </c>
      <c r="DS403" s="9" t="str">
        <f t="shared" ca="1" si="122"/>
        <v/>
      </c>
      <c r="DT403" s="9" t="str">
        <f t="shared" ca="1" si="123"/>
        <v/>
      </c>
      <c r="DU403" s="9" t="str">
        <f t="shared" ca="1" si="124"/>
        <v/>
      </c>
      <c r="DV403" s="9" t="str">
        <f t="shared" ca="1" si="125"/>
        <v/>
      </c>
      <c r="DW403" s="9" t="str">
        <f t="shared" ca="1" si="126"/>
        <v/>
      </c>
      <c r="DX403" s="9" t="str">
        <f t="shared" ca="1" si="127"/>
        <v/>
      </c>
      <c r="DY403" s="9" t="str">
        <f t="shared" ca="1" si="128"/>
        <v/>
      </c>
      <c r="DZ403" s="9" t="str">
        <f t="shared" ca="1" si="129"/>
        <v/>
      </c>
      <c r="EA403" s="9" t="str">
        <f t="shared" ca="1" si="130"/>
        <v/>
      </c>
      <c r="EB403" s="9" t="str">
        <f t="shared" ca="1" si="131"/>
        <v/>
      </c>
      <c r="EC403" s="9" t="str">
        <f t="shared" ca="1" si="132"/>
        <v/>
      </c>
      <c r="ED403" s="9" t="str">
        <f t="shared" ca="1" si="133"/>
        <v/>
      </c>
      <c r="EE403" s="9" t="str">
        <f t="shared" ca="1" si="134"/>
        <v/>
      </c>
      <c r="EF403" s="9" t="str">
        <f t="shared" ca="1" si="135"/>
        <v/>
      </c>
      <c r="EG403" s="9" t="str">
        <f t="shared" ca="1" si="136"/>
        <v/>
      </c>
      <c r="EH403" s="9" t="str">
        <f t="shared" ca="1" si="137"/>
        <v/>
      </c>
      <c r="EI403" s="9" t="str">
        <f t="shared" ca="1" si="138"/>
        <v/>
      </c>
      <c r="EJ403" s="9" t="str">
        <f t="shared" ca="1" si="139"/>
        <v/>
      </c>
      <c r="EK403" s="9" t="str">
        <f t="shared" ca="1" si="140"/>
        <v/>
      </c>
      <c r="EL403" s="9" t="str">
        <f t="shared" ca="1" si="141"/>
        <v/>
      </c>
      <c r="EM403" s="9" t="str">
        <f t="shared" ca="1" si="142"/>
        <v/>
      </c>
      <c r="EN403" s="9" t="str">
        <f t="shared" ca="1" si="143"/>
        <v/>
      </c>
      <c r="EO403" s="9" t="str">
        <f t="shared" ca="1" si="144"/>
        <v/>
      </c>
      <c r="EP403" s="9" t="str">
        <f t="shared" ca="1" si="145"/>
        <v/>
      </c>
      <c r="EQ403" s="9" t="str">
        <f t="shared" ca="1" si="146"/>
        <v/>
      </c>
      <c r="ER403" s="9" t="str">
        <f t="shared" ca="1" si="147"/>
        <v/>
      </c>
      <c r="ES403" s="9" t="str">
        <f t="shared" ca="1" si="148"/>
        <v/>
      </c>
      <c r="ET403" s="9" t="str">
        <f t="shared" ca="1" si="149"/>
        <v/>
      </c>
      <c r="EU403" s="9" t="str">
        <f t="shared" ca="1" si="150"/>
        <v/>
      </c>
      <c r="EV403" s="9" t="str">
        <f t="shared" ca="1" si="151"/>
        <v/>
      </c>
      <c r="EW403" s="9" t="str">
        <f t="shared" ca="1" si="152"/>
        <v/>
      </c>
      <c r="EX403" s="9" t="str">
        <f t="shared" ca="1" si="153"/>
        <v/>
      </c>
      <c r="EY403" s="9" t="str">
        <f t="shared" ca="1" si="154"/>
        <v/>
      </c>
      <c r="EZ403" s="9" t="str">
        <f t="shared" ca="1" si="155"/>
        <v/>
      </c>
      <c r="FA403" s="9" t="str">
        <f t="shared" ca="1" si="156"/>
        <v/>
      </c>
      <c r="FB403" s="9" t="str">
        <f t="shared" ca="1" si="157"/>
        <v/>
      </c>
      <c r="FC403" s="9" t="str">
        <f t="shared" ca="1" si="158"/>
        <v/>
      </c>
      <c r="FD403" s="9" t="str">
        <f t="shared" ca="1" si="159"/>
        <v/>
      </c>
      <c r="FE403" s="9" t="str">
        <f t="shared" ca="1" si="160"/>
        <v/>
      </c>
      <c r="FF403" s="9" t="str">
        <f t="shared" ca="1" si="161"/>
        <v/>
      </c>
      <c r="FG403" s="9" t="str">
        <f t="shared" ca="1" si="162"/>
        <v/>
      </c>
      <c r="FH403" s="9" t="str">
        <f t="shared" ca="1" si="163"/>
        <v/>
      </c>
      <c r="FI403" s="9" t="str">
        <f t="shared" ca="1" si="164"/>
        <v/>
      </c>
      <c r="FJ403" s="9" t="str">
        <f t="shared" ca="1" si="165"/>
        <v/>
      </c>
      <c r="FK403" s="9" t="str">
        <f t="shared" ca="1" si="166"/>
        <v/>
      </c>
      <c r="FL403" s="9" t="str">
        <f t="shared" ca="1" si="167"/>
        <v/>
      </c>
      <c r="FM403" s="9" t="str">
        <f t="shared" ca="1" si="168"/>
        <v/>
      </c>
      <c r="FN403" s="9" t="str">
        <f t="shared" ca="1" si="169"/>
        <v/>
      </c>
      <c r="FO403" s="9" t="str">
        <f t="shared" ca="1" si="170"/>
        <v/>
      </c>
      <c r="FP403" s="9" t="str">
        <f t="shared" ca="1" si="171"/>
        <v/>
      </c>
      <c r="FQ403" s="9" t="str">
        <f t="shared" ca="1" si="172"/>
        <v/>
      </c>
      <c r="FR403" s="9" t="str">
        <f t="shared" ca="1" si="173"/>
        <v/>
      </c>
      <c r="FS403" s="9" t="str">
        <f t="shared" ca="1" si="174"/>
        <v/>
      </c>
      <c r="FT403" s="9" t="str">
        <f t="shared" ca="1" si="175"/>
        <v/>
      </c>
      <c r="FU403" s="9" t="str">
        <f t="shared" ca="1" si="176"/>
        <v/>
      </c>
      <c r="FV403" s="9" t="str">
        <f t="shared" ca="1" si="177"/>
        <v/>
      </c>
      <c r="FW403" s="9" t="str">
        <f t="shared" ca="1" si="178"/>
        <v/>
      </c>
      <c r="FX403" s="9" t="str">
        <f t="shared" ca="1" si="179"/>
        <v/>
      </c>
      <c r="FY403" s="9" t="str">
        <f t="shared" ca="1" si="180"/>
        <v/>
      </c>
      <c r="FZ403" s="9" t="str">
        <f t="shared" ca="1" si="181"/>
        <v/>
      </c>
      <c r="GA403" s="9" t="str">
        <f t="shared" ca="1" si="182"/>
        <v/>
      </c>
      <c r="GB403" s="9" t="str">
        <f t="shared" ca="1" si="183"/>
        <v/>
      </c>
      <c r="GC403" s="9" t="str">
        <f t="shared" ca="1" si="184"/>
        <v/>
      </c>
      <c r="GD403" s="9" t="str">
        <f t="shared" ca="1" si="185"/>
        <v/>
      </c>
      <c r="GE403" s="9" t="str">
        <f t="shared" ca="1" si="186"/>
        <v/>
      </c>
      <c r="GF403" s="9" t="str">
        <f t="shared" ca="1" si="187"/>
        <v/>
      </c>
      <c r="GG403" s="9" t="str">
        <f t="shared" ca="1" si="188"/>
        <v/>
      </c>
      <c r="GH403" s="9" t="str">
        <f t="shared" ca="1" si="189"/>
        <v/>
      </c>
      <c r="GI403" s="9" t="str">
        <f t="shared" ca="1" si="190"/>
        <v/>
      </c>
      <c r="GJ403" s="9" t="str">
        <f t="shared" ca="1" si="191"/>
        <v/>
      </c>
      <c r="GK403" s="9" t="str">
        <f t="shared" ca="1" si="192"/>
        <v/>
      </c>
      <c r="GL403" s="9" t="str">
        <f t="shared" ca="1" si="193"/>
        <v/>
      </c>
      <c r="GM403" s="9" t="str">
        <f t="shared" ca="1" si="194"/>
        <v/>
      </c>
      <c r="GN403" s="9" t="str">
        <f t="shared" ca="1" si="195"/>
        <v/>
      </c>
      <c r="GO403" s="9" t="str">
        <f t="shared" ca="1" si="196"/>
        <v/>
      </c>
      <c r="GP403" s="9" t="str">
        <f t="shared" ca="1" si="197"/>
        <v/>
      </c>
      <c r="GQ403" s="9" t="str">
        <f t="shared" ca="1" si="198"/>
        <v/>
      </c>
      <c r="GR403" s="9" t="str">
        <f t="shared" ca="1" si="199"/>
        <v/>
      </c>
      <c r="GS403" s="9" t="str">
        <f t="shared" ca="1" si="200"/>
        <v/>
      </c>
      <c r="GT403" s="9" t="str">
        <f t="shared" ca="1" si="201"/>
        <v/>
      </c>
      <c r="GU403" s="9" t="str">
        <f t="shared" ca="1" si="202"/>
        <v/>
      </c>
      <c r="GV403" s="9" t="str">
        <f t="shared" ca="1" si="203"/>
        <v/>
      </c>
      <c r="GW403" s="9" t="str">
        <f t="shared" ca="1" si="204"/>
        <v/>
      </c>
      <c r="GX403" s="9" t="str">
        <f t="shared" ca="1" si="205"/>
        <v/>
      </c>
      <c r="GY403" s="9" t="str">
        <f t="shared" ca="1" si="206"/>
        <v/>
      </c>
      <c r="GZ403" s="9" t="str">
        <f t="shared" ca="1" si="207"/>
        <v/>
      </c>
      <c r="HA403" s="9" t="str">
        <f t="shared" ca="1" si="208"/>
        <v/>
      </c>
      <c r="HB403" s="9" t="str">
        <f t="shared" ca="1" si="209"/>
        <v/>
      </c>
      <c r="HC403" s="9" t="str">
        <f t="shared" ca="1" si="210"/>
        <v/>
      </c>
      <c r="HD403" s="9" t="str">
        <f t="shared" ca="1" si="211"/>
        <v/>
      </c>
      <c r="HE403" s="9" t="str">
        <f t="shared" ca="1" si="212"/>
        <v/>
      </c>
      <c r="HF403" s="9" t="str">
        <f t="shared" ca="1" si="213"/>
        <v/>
      </c>
      <c r="HG403" s="9" t="str">
        <f t="shared" ca="1" si="214"/>
        <v/>
      </c>
      <c r="HH403" s="9" t="str">
        <f t="shared" ca="1" si="215"/>
        <v/>
      </c>
      <c r="HI403" s="9" t="str">
        <f t="shared" ca="1" si="216"/>
        <v/>
      </c>
      <c r="HJ403" s="9" t="str">
        <f t="shared" ca="1" si="217"/>
        <v/>
      </c>
      <c r="HK403" s="9" t="str">
        <f t="shared" ca="1" si="218"/>
        <v/>
      </c>
      <c r="HL403" s="9" t="str">
        <f t="shared" ca="1" si="219"/>
        <v/>
      </c>
      <c r="HM403" s="31" t="str">
        <f t="shared" ca="1" si="220"/>
        <v/>
      </c>
      <c r="HN403" s="9" t="str">
        <f t="shared" ca="1" si="221"/>
        <v/>
      </c>
      <c r="HO403" s="9" t="str">
        <f t="shared" ca="1" si="222"/>
        <v/>
      </c>
      <c r="HP403" s="9" t="str">
        <f t="shared" ca="1" si="223"/>
        <v/>
      </c>
      <c r="HQ403" s="9" t="str">
        <f t="shared" ca="1" si="224"/>
        <v/>
      </c>
      <c r="HR403" s="9" t="str">
        <f t="shared" ca="1" si="225"/>
        <v/>
      </c>
      <c r="HS403" s="9" t="str">
        <f t="shared" ca="1" si="226"/>
        <v/>
      </c>
      <c r="HT403" s="9" t="str">
        <f t="shared" ca="1" si="227"/>
        <v/>
      </c>
      <c r="HU403" s="9" t="str">
        <f t="shared" ca="1" si="228"/>
        <v/>
      </c>
      <c r="HV403" s="9" t="str">
        <f t="shared" ca="1" si="229"/>
        <v/>
      </c>
      <c r="HW403" s="9" t="str">
        <f t="shared" ca="1" si="230"/>
        <v/>
      </c>
      <c r="HX403" s="9" t="str">
        <f t="shared" ca="1" si="231"/>
        <v/>
      </c>
      <c r="HY403" s="9" t="str">
        <f t="shared" ca="1" si="232"/>
        <v/>
      </c>
      <c r="HZ403" s="9" t="str">
        <f t="shared" ca="1" si="233"/>
        <v/>
      </c>
      <c r="IA403" s="9" t="str">
        <f t="shared" ca="1" si="234"/>
        <v/>
      </c>
      <c r="IB403" s="9" t="str">
        <f t="shared" ca="1" si="235"/>
        <v/>
      </c>
      <c r="IC403" s="9" t="str">
        <f t="shared" ca="1" si="236"/>
        <v/>
      </c>
      <c r="ID403" s="9" t="str">
        <f t="shared" ca="1" si="237"/>
        <v/>
      </c>
      <c r="IE403" s="9" t="str">
        <f t="shared" ca="1" si="238"/>
        <v/>
      </c>
      <c r="IF403" s="9" t="str">
        <f t="shared" ca="1" si="239"/>
        <v/>
      </c>
      <c r="IG403" s="9" t="str">
        <f t="shared" ca="1" si="240"/>
        <v/>
      </c>
      <c r="IH403" s="9" t="str">
        <f t="shared" ca="1" si="241"/>
        <v/>
      </c>
      <c r="II403" s="9" t="str">
        <f t="shared" ca="1" si="242"/>
        <v/>
      </c>
      <c r="IJ403" s="9" t="str">
        <f t="shared" ca="1" si="243"/>
        <v/>
      </c>
      <c r="IK403" s="9" t="str">
        <f t="shared" ca="1" si="244"/>
        <v/>
      </c>
      <c r="IL403" s="9" t="str">
        <f t="shared" ca="1" si="245"/>
        <v/>
      </c>
      <c r="IM403" s="9" t="str">
        <f t="shared" ca="1" si="246"/>
        <v/>
      </c>
      <c r="IN403" s="9" t="str">
        <f t="shared" ca="1" si="247"/>
        <v/>
      </c>
      <c r="IO403" s="9" t="str">
        <f t="shared" ca="1" si="248"/>
        <v/>
      </c>
      <c r="IP403" s="9" t="str">
        <f t="shared" ca="1" si="249"/>
        <v/>
      </c>
      <c r="IQ403" s="9" t="str">
        <f t="shared" ca="1" si="250"/>
        <v/>
      </c>
      <c r="IR403" s="9" t="str">
        <f t="shared" ca="1" si="251"/>
        <v/>
      </c>
      <c r="IS403" s="9" t="str">
        <f t="shared" ca="1" si="252"/>
        <v/>
      </c>
      <c r="IT403" s="9" t="str">
        <f t="shared" ca="1" si="253"/>
        <v/>
      </c>
      <c r="IU403" s="9" t="str">
        <f t="shared" ca="1" si="254"/>
        <v/>
      </c>
      <c r="IV403" s="31" t="str">
        <f t="shared" ca="1" si="255"/>
        <v/>
      </c>
    </row>
    <row r="404" spans="2:256">
      <c r="B404" s="163">
        <v>28</v>
      </c>
      <c r="C404" s="163" t="str">
        <f ca="1">IF(P404&gt;0,MAX($C$375:C403)+1,"")</f>
        <v/>
      </c>
      <c r="D404" s="163" t="str">
        <f ca="1">IF(ISERROR(INDEX(WS,ROWS($B$377:$B404))),"",MID(INDEX(WS,ROWS($B$377:$B404)), FIND("]",INDEX(WS,ROWS($B$377:$B404)))+1,32))&amp;T(NOW())</f>
        <v/>
      </c>
      <c r="E404" s="163" t="str">
        <f t="shared" ca="1" si="5"/>
        <v/>
      </c>
      <c r="F404" s="163" t="str">
        <f t="shared" ca="1" si="6"/>
        <v/>
      </c>
      <c r="G404" s="163" t="str">
        <f t="shared" ca="1" si="7"/>
        <v/>
      </c>
      <c r="H404" s="163" t="str">
        <f t="shared" ca="1" si="8"/>
        <v/>
      </c>
      <c r="I404" s="163" t="str">
        <f t="shared" ca="1" si="9"/>
        <v/>
      </c>
      <c r="J404" s="163" t="str">
        <f t="shared" ca="1" si="10"/>
        <v/>
      </c>
      <c r="K404" s="163" t="str">
        <f t="shared" ca="1" si="11"/>
        <v/>
      </c>
      <c r="L404" s="163" t="str">
        <f t="shared" ca="1" si="12"/>
        <v/>
      </c>
      <c r="M404" s="163" t="str">
        <f t="shared" ca="1" si="13"/>
        <v/>
      </c>
      <c r="N404" s="344" t="str">
        <f t="shared" ca="1" si="14"/>
        <v/>
      </c>
      <c r="O404" s="344" t="str">
        <f t="shared" ca="1" si="15"/>
        <v/>
      </c>
      <c r="P404" s="163">
        <f t="shared" ca="1" si="4"/>
        <v>0</v>
      </c>
      <c r="Q404" s="14" t="str">
        <f t="shared" ca="1" si="16"/>
        <v/>
      </c>
      <c r="R404" s="14" t="str">
        <f t="shared" ca="1" si="17"/>
        <v/>
      </c>
      <c r="S404" s="14" t="str">
        <f t="shared" ca="1" si="18"/>
        <v/>
      </c>
      <c r="T404" s="14" t="str">
        <f t="shared" ca="1" si="19"/>
        <v/>
      </c>
      <c r="U404" s="14" t="str">
        <f t="shared" ca="1" si="20"/>
        <v/>
      </c>
      <c r="V404" s="14" t="str">
        <f t="shared" ca="1" si="21"/>
        <v/>
      </c>
      <c r="W404" s="14" t="str">
        <f t="shared" ca="1" si="22"/>
        <v/>
      </c>
      <c r="X404" s="14" t="str">
        <f t="shared" ca="1" si="23"/>
        <v/>
      </c>
      <c r="Y404" s="14" t="str">
        <f t="shared" ca="1" si="24"/>
        <v/>
      </c>
      <c r="Z404" s="14" t="str">
        <f t="shared" ca="1" si="25"/>
        <v/>
      </c>
      <c r="AA404" s="14" t="str">
        <f t="shared" ca="1" si="26"/>
        <v/>
      </c>
      <c r="AB404" s="14" t="str">
        <f t="shared" ca="1" si="27"/>
        <v/>
      </c>
      <c r="AC404" s="14" t="str">
        <f t="shared" ca="1" si="28"/>
        <v/>
      </c>
      <c r="AD404" s="14" t="str">
        <f t="shared" ca="1" si="29"/>
        <v/>
      </c>
      <c r="AE404" s="14" t="str">
        <f t="shared" ca="1" si="30"/>
        <v/>
      </c>
      <c r="AF404" s="14" t="str">
        <f t="shared" ca="1" si="31"/>
        <v/>
      </c>
      <c r="AG404" s="14" t="str">
        <f t="shared" ca="1" si="32"/>
        <v/>
      </c>
      <c r="AH404" s="14" t="str">
        <f t="shared" ca="1" si="33"/>
        <v/>
      </c>
      <c r="AI404" s="14" t="str">
        <f t="shared" ca="1" si="34"/>
        <v/>
      </c>
      <c r="AJ404" s="14" t="str">
        <f t="shared" ca="1" si="35"/>
        <v/>
      </c>
      <c r="AK404" s="14" t="str">
        <f t="shared" ca="1" si="36"/>
        <v/>
      </c>
      <c r="AL404" s="14" t="str">
        <f t="shared" ca="1" si="37"/>
        <v/>
      </c>
      <c r="AM404" s="14" t="str">
        <f t="shared" ca="1" si="38"/>
        <v/>
      </c>
      <c r="AN404" s="14" t="str">
        <f t="shared" ca="1" si="39"/>
        <v/>
      </c>
      <c r="AO404" s="14" t="str">
        <f t="shared" ca="1" si="40"/>
        <v/>
      </c>
      <c r="AP404" s="14" t="str">
        <f t="shared" ca="1" si="41"/>
        <v/>
      </c>
      <c r="AQ404" s="14" t="str">
        <f t="shared" ca="1" si="42"/>
        <v/>
      </c>
      <c r="AR404" s="14" t="str">
        <f t="shared" ca="1" si="43"/>
        <v/>
      </c>
      <c r="AS404" s="14" t="str">
        <f t="shared" ca="1" si="44"/>
        <v/>
      </c>
      <c r="AT404" s="14" t="str">
        <f t="shared" ca="1" si="45"/>
        <v/>
      </c>
      <c r="AU404" s="14" t="str">
        <f t="shared" ca="1" si="46"/>
        <v/>
      </c>
      <c r="AV404" s="14" t="str">
        <f t="shared" ca="1" si="47"/>
        <v/>
      </c>
      <c r="AW404" s="14" t="str">
        <f t="shared" ca="1" si="48"/>
        <v/>
      </c>
      <c r="AX404" s="14" t="str">
        <f t="shared" ca="1" si="49"/>
        <v/>
      </c>
      <c r="AY404" s="14" t="str">
        <f t="shared" ca="1" si="50"/>
        <v/>
      </c>
      <c r="AZ404" s="14" t="str">
        <f t="shared" ca="1" si="51"/>
        <v/>
      </c>
      <c r="BA404" s="14" t="str">
        <f t="shared" ca="1" si="52"/>
        <v/>
      </c>
      <c r="BB404" s="14" t="str">
        <f t="shared" ca="1" si="53"/>
        <v/>
      </c>
      <c r="BC404" s="14" t="str">
        <f t="shared" ca="1" si="54"/>
        <v/>
      </c>
      <c r="BD404" s="14" t="str">
        <f t="shared" ca="1" si="55"/>
        <v/>
      </c>
      <c r="BE404" s="14" t="str">
        <f t="shared" ca="1" si="56"/>
        <v/>
      </c>
      <c r="BF404" s="14" t="str">
        <f t="shared" ca="1" si="57"/>
        <v/>
      </c>
      <c r="BG404" s="14" t="str">
        <f t="shared" ca="1" si="58"/>
        <v/>
      </c>
      <c r="BH404" s="14" t="str">
        <f t="shared" ca="1" si="59"/>
        <v/>
      </c>
      <c r="BI404" s="14" t="str">
        <f t="shared" ca="1" si="60"/>
        <v/>
      </c>
      <c r="BJ404" s="14" t="str">
        <f t="shared" ca="1" si="61"/>
        <v/>
      </c>
      <c r="BK404" s="14" t="str">
        <f t="shared" ca="1" si="62"/>
        <v/>
      </c>
      <c r="BL404" s="14" t="str">
        <f t="shared" ca="1" si="63"/>
        <v/>
      </c>
      <c r="BM404" s="14" t="str">
        <f t="shared" ca="1" si="64"/>
        <v/>
      </c>
      <c r="BN404" s="14" t="str">
        <f t="shared" ca="1" si="65"/>
        <v/>
      </c>
      <c r="BO404" s="14" t="str">
        <f t="shared" ca="1" si="66"/>
        <v/>
      </c>
      <c r="BP404" s="14" t="str">
        <f t="shared" ca="1" si="67"/>
        <v/>
      </c>
      <c r="BQ404" s="14" t="str">
        <f t="shared" ca="1" si="68"/>
        <v/>
      </c>
      <c r="BR404" s="14" t="str">
        <f t="shared" ca="1" si="69"/>
        <v/>
      </c>
      <c r="BS404" s="14" t="str">
        <f t="shared" ca="1" si="70"/>
        <v/>
      </c>
      <c r="BT404" s="14" t="str">
        <f t="shared" ca="1" si="71"/>
        <v/>
      </c>
      <c r="BU404" s="14" t="str">
        <f t="shared" ca="1" si="72"/>
        <v/>
      </c>
      <c r="BV404" s="14" t="str">
        <f t="shared" ca="1" si="73"/>
        <v/>
      </c>
      <c r="BW404" s="14" t="str">
        <f t="shared" ca="1" si="74"/>
        <v/>
      </c>
      <c r="BX404" s="14" t="str">
        <f t="shared" ca="1" si="75"/>
        <v/>
      </c>
      <c r="BY404" s="14" t="str">
        <f t="shared" ca="1" si="76"/>
        <v/>
      </c>
      <c r="BZ404" s="14" t="str">
        <f t="shared" ca="1" si="77"/>
        <v/>
      </c>
      <c r="CA404" s="14" t="str">
        <f t="shared" ca="1" si="78"/>
        <v/>
      </c>
      <c r="CB404" s="14" t="str">
        <f t="shared" ca="1" si="79"/>
        <v/>
      </c>
      <c r="CC404" s="14" t="str">
        <f t="shared" ca="1" si="80"/>
        <v/>
      </c>
      <c r="CD404" s="14" t="str">
        <f t="shared" ca="1" si="81"/>
        <v/>
      </c>
      <c r="CE404" s="14" t="str">
        <f t="shared" ca="1" si="82"/>
        <v/>
      </c>
      <c r="CF404" s="14" t="str">
        <f t="shared" ca="1" si="83"/>
        <v/>
      </c>
      <c r="CG404" s="14" t="str">
        <f t="shared" ca="1" si="84"/>
        <v/>
      </c>
      <c r="CH404" s="14" t="str">
        <f t="shared" ca="1" si="85"/>
        <v/>
      </c>
      <c r="CI404" s="14" t="str">
        <f t="shared" ca="1" si="86"/>
        <v/>
      </c>
      <c r="CJ404" s="14" t="str">
        <f t="shared" ca="1" si="87"/>
        <v/>
      </c>
      <c r="CK404" s="14" t="str">
        <f t="shared" ca="1" si="88"/>
        <v/>
      </c>
      <c r="CL404" s="14" t="str">
        <f t="shared" ca="1" si="89"/>
        <v/>
      </c>
      <c r="CM404" s="14" t="str">
        <f t="shared" ca="1" si="90"/>
        <v/>
      </c>
      <c r="CN404" s="14" t="str">
        <f t="shared" ca="1" si="91"/>
        <v/>
      </c>
      <c r="CO404" s="14" t="str">
        <f t="shared" ca="1" si="92"/>
        <v/>
      </c>
      <c r="CP404" s="14" t="str">
        <f t="shared" ca="1" si="93"/>
        <v/>
      </c>
      <c r="CQ404" s="14" t="str">
        <f t="shared" ca="1" si="94"/>
        <v/>
      </c>
      <c r="CR404" s="14" t="str">
        <f t="shared" ca="1" si="95"/>
        <v/>
      </c>
      <c r="CS404" s="9" t="str">
        <f t="shared" ca="1" si="96"/>
        <v/>
      </c>
      <c r="CT404" s="9" t="str">
        <f t="shared" ca="1" si="97"/>
        <v/>
      </c>
      <c r="CU404" s="9" t="str">
        <f t="shared" ca="1" si="98"/>
        <v/>
      </c>
      <c r="CV404" s="9" t="str">
        <f t="shared" ca="1" si="99"/>
        <v/>
      </c>
      <c r="CW404" s="9" t="str">
        <f t="shared" ca="1" si="100"/>
        <v/>
      </c>
      <c r="CX404" s="9" t="str">
        <f t="shared" ca="1" si="101"/>
        <v/>
      </c>
      <c r="CY404" s="9" t="str">
        <f t="shared" ca="1" si="102"/>
        <v/>
      </c>
      <c r="CZ404" s="9" t="str">
        <f t="shared" ca="1" si="103"/>
        <v/>
      </c>
      <c r="DA404" s="9" t="str">
        <f t="shared" ca="1" si="104"/>
        <v/>
      </c>
      <c r="DB404" s="9" t="str">
        <f t="shared" ca="1" si="105"/>
        <v/>
      </c>
      <c r="DC404" s="9" t="str">
        <f t="shared" ca="1" si="106"/>
        <v/>
      </c>
      <c r="DD404" s="9" t="str">
        <f t="shared" ca="1" si="107"/>
        <v/>
      </c>
      <c r="DE404" s="9" t="str">
        <f t="shared" ca="1" si="108"/>
        <v/>
      </c>
      <c r="DF404" s="9" t="str">
        <f t="shared" ca="1" si="109"/>
        <v/>
      </c>
      <c r="DG404" s="9" t="str">
        <f t="shared" ca="1" si="110"/>
        <v/>
      </c>
      <c r="DH404" s="9" t="str">
        <f t="shared" ca="1" si="111"/>
        <v/>
      </c>
      <c r="DI404" s="9" t="str">
        <f t="shared" ca="1" si="112"/>
        <v/>
      </c>
      <c r="DJ404" s="9" t="str">
        <f t="shared" ca="1" si="113"/>
        <v/>
      </c>
      <c r="DK404" s="9" t="str">
        <f t="shared" ca="1" si="114"/>
        <v/>
      </c>
      <c r="DL404" s="9" t="str">
        <f t="shared" ca="1" si="115"/>
        <v/>
      </c>
      <c r="DM404" s="9" t="str">
        <f t="shared" ca="1" si="116"/>
        <v/>
      </c>
      <c r="DN404" s="9" t="str">
        <f t="shared" ca="1" si="117"/>
        <v/>
      </c>
      <c r="DO404" s="9" t="str">
        <f t="shared" ca="1" si="118"/>
        <v/>
      </c>
      <c r="DP404" s="9" t="str">
        <f t="shared" ca="1" si="119"/>
        <v/>
      </c>
      <c r="DQ404" s="9" t="str">
        <f t="shared" ca="1" si="120"/>
        <v/>
      </c>
      <c r="DR404" s="9" t="str">
        <f t="shared" ca="1" si="121"/>
        <v/>
      </c>
      <c r="DS404" s="9" t="str">
        <f t="shared" ca="1" si="122"/>
        <v/>
      </c>
      <c r="DT404" s="9" t="str">
        <f t="shared" ca="1" si="123"/>
        <v/>
      </c>
      <c r="DU404" s="9" t="str">
        <f t="shared" ca="1" si="124"/>
        <v/>
      </c>
      <c r="DV404" s="9" t="str">
        <f t="shared" ca="1" si="125"/>
        <v/>
      </c>
      <c r="DW404" s="9" t="str">
        <f t="shared" ca="1" si="126"/>
        <v/>
      </c>
      <c r="DX404" s="9" t="str">
        <f t="shared" ca="1" si="127"/>
        <v/>
      </c>
      <c r="DY404" s="9" t="str">
        <f t="shared" ca="1" si="128"/>
        <v/>
      </c>
      <c r="DZ404" s="9" t="str">
        <f t="shared" ca="1" si="129"/>
        <v/>
      </c>
      <c r="EA404" s="9" t="str">
        <f t="shared" ca="1" si="130"/>
        <v/>
      </c>
      <c r="EB404" s="9" t="str">
        <f t="shared" ca="1" si="131"/>
        <v/>
      </c>
      <c r="EC404" s="9" t="str">
        <f t="shared" ca="1" si="132"/>
        <v/>
      </c>
      <c r="ED404" s="9" t="str">
        <f t="shared" ca="1" si="133"/>
        <v/>
      </c>
      <c r="EE404" s="9" t="str">
        <f t="shared" ca="1" si="134"/>
        <v/>
      </c>
      <c r="EF404" s="9" t="str">
        <f t="shared" ca="1" si="135"/>
        <v/>
      </c>
      <c r="EG404" s="9" t="str">
        <f t="shared" ca="1" si="136"/>
        <v/>
      </c>
      <c r="EH404" s="9" t="str">
        <f t="shared" ca="1" si="137"/>
        <v/>
      </c>
      <c r="EI404" s="9" t="str">
        <f t="shared" ca="1" si="138"/>
        <v/>
      </c>
      <c r="EJ404" s="9" t="str">
        <f t="shared" ca="1" si="139"/>
        <v/>
      </c>
      <c r="EK404" s="9" t="str">
        <f t="shared" ca="1" si="140"/>
        <v/>
      </c>
      <c r="EL404" s="9" t="str">
        <f t="shared" ca="1" si="141"/>
        <v/>
      </c>
      <c r="EM404" s="9" t="str">
        <f t="shared" ca="1" si="142"/>
        <v/>
      </c>
      <c r="EN404" s="9" t="str">
        <f t="shared" ca="1" si="143"/>
        <v/>
      </c>
      <c r="EO404" s="9" t="str">
        <f t="shared" ca="1" si="144"/>
        <v/>
      </c>
      <c r="EP404" s="9" t="str">
        <f t="shared" ca="1" si="145"/>
        <v/>
      </c>
      <c r="EQ404" s="9" t="str">
        <f t="shared" ca="1" si="146"/>
        <v/>
      </c>
      <c r="ER404" s="9" t="str">
        <f t="shared" ca="1" si="147"/>
        <v/>
      </c>
      <c r="ES404" s="9" t="str">
        <f t="shared" ca="1" si="148"/>
        <v/>
      </c>
      <c r="ET404" s="9" t="str">
        <f t="shared" ca="1" si="149"/>
        <v/>
      </c>
      <c r="EU404" s="9" t="str">
        <f t="shared" ca="1" si="150"/>
        <v/>
      </c>
      <c r="EV404" s="9" t="str">
        <f t="shared" ca="1" si="151"/>
        <v/>
      </c>
      <c r="EW404" s="9" t="str">
        <f t="shared" ca="1" si="152"/>
        <v/>
      </c>
      <c r="EX404" s="9" t="str">
        <f t="shared" ca="1" si="153"/>
        <v/>
      </c>
      <c r="EY404" s="9" t="str">
        <f t="shared" ca="1" si="154"/>
        <v/>
      </c>
      <c r="EZ404" s="9" t="str">
        <f t="shared" ca="1" si="155"/>
        <v/>
      </c>
      <c r="FA404" s="9" t="str">
        <f t="shared" ca="1" si="156"/>
        <v/>
      </c>
      <c r="FB404" s="9" t="str">
        <f t="shared" ca="1" si="157"/>
        <v/>
      </c>
      <c r="FC404" s="9" t="str">
        <f t="shared" ca="1" si="158"/>
        <v/>
      </c>
      <c r="FD404" s="9" t="str">
        <f t="shared" ca="1" si="159"/>
        <v/>
      </c>
      <c r="FE404" s="9" t="str">
        <f t="shared" ca="1" si="160"/>
        <v/>
      </c>
      <c r="FF404" s="9" t="str">
        <f t="shared" ca="1" si="161"/>
        <v/>
      </c>
      <c r="FG404" s="9" t="str">
        <f t="shared" ca="1" si="162"/>
        <v/>
      </c>
      <c r="FH404" s="9" t="str">
        <f t="shared" ca="1" si="163"/>
        <v/>
      </c>
      <c r="FI404" s="9" t="str">
        <f t="shared" ca="1" si="164"/>
        <v/>
      </c>
      <c r="FJ404" s="9" t="str">
        <f t="shared" ca="1" si="165"/>
        <v/>
      </c>
      <c r="FK404" s="9" t="str">
        <f t="shared" ca="1" si="166"/>
        <v/>
      </c>
      <c r="FL404" s="9" t="str">
        <f t="shared" ca="1" si="167"/>
        <v/>
      </c>
      <c r="FM404" s="9" t="str">
        <f t="shared" ca="1" si="168"/>
        <v/>
      </c>
      <c r="FN404" s="9" t="str">
        <f t="shared" ca="1" si="169"/>
        <v/>
      </c>
      <c r="FO404" s="9" t="str">
        <f t="shared" ca="1" si="170"/>
        <v/>
      </c>
      <c r="FP404" s="9" t="str">
        <f t="shared" ca="1" si="171"/>
        <v/>
      </c>
      <c r="FQ404" s="9" t="str">
        <f t="shared" ca="1" si="172"/>
        <v/>
      </c>
      <c r="FR404" s="9" t="str">
        <f t="shared" ca="1" si="173"/>
        <v/>
      </c>
      <c r="FS404" s="9" t="str">
        <f t="shared" ca="1" si="174"/>
        <v/>
      </c>
      <c r="FT404" s="9" t="str">
        <f t="shared" ca="1" si="175"/>
        <v/>
      </c>
      <c r="FU404" s="9" t="str">
        <f t="shared" ca="1" si="176"/>
        <v/>
      </c>
      <c r="FV404" s="9" t="str">
        <f t="shared" ca="1" si="177"/>
        <v/>
      </c>
      <c r="FW404" s="9" t="str">
        <f t="shared" ca="1" si="178"/>
        <v/>
      </c>
      <c r="FX404" s="9" t="str">
        <f t="shared" ca="1" si="179"/>
        <v/>
      </c>
      <c r="FY404" s="9" t="str">
        <f t="shared" ca="1" si="180"/>
        <v/>
      </c>
      <c r="FZ404" s="9" t="str">
        <f t="shared" ca="1" si="181"/>
        <v/>
      </c>
      <c r="GA404" s="9" t="str">
        <f t="shared" ca="1" si="182"/>
        <v/>
      </c>
      <c r="GB404" s="9" t="str">
        <f t="shared" ca="1" si="183"/>
        <v/>
      </c>
      <c r="GC404" s="9" t="str">
        <f t="shared" ca="1" si="184"/>
        <v/>
      </c>
      <c r="GD404" s="9" t="str">
        <f t="shared" ca="1" si="185"/>
        <v/>
      </c>
      <c r="GE404" s="9" t="str">
        <f t="shared" ca="1" si="186"/>
        <v/>
      </c>
      <c r="GF404" s="9" t="str">
        <f t="shared" ca="1" si="187"/>
        <v/>
      </c>
      <c r="GG404" s="9" t="str">
        <f t="shared" ca="1" si="188"/>
        <v/>
      </c>
      <c r="GH404" s="9" t="str">
        <f t="shared" ca="1" si="189"/>
        <v/>
      </c>
      <c r="GI404" s="9" t="str">
        <f t="shared" ca="1" si="190"/>
        <v/>
      </c>
      <c r="GJ404" s="9" t="str">
        <f t="shared" ca="1" si="191"/>
        <v/>
      </c>
      <c r="GK404" s="9" t="str">
        <f t="shared" ca="1" si="192"/>
        <v/>
      </c>
      <c r="GL404" s="9" t="str">
        <f t="shared" ca="1" si="193"/>
        <v/>
      </c>
      <c r="GM404" s="9" t="str">
        <f t="shared" ca="1" si="194"/>
        <v/>
      </c>
      <c r="GN404" s="9" t="str">
        <f t="shared" ca="1" si="195"/>
        <v/>
      </c>
      <c r="GO404" s="9" t="str">
        <f t="shared" ca="1" si="196"/>
        <v/>
      </c>
      <c r="GP404" s="9" t="str">
        <f t="shared" ca="1" si="197"/>
        <v/>
      </c>
      <c r="GQ404" s="9" t="str">
        <f t="shared" ca="1" si="198"/>
        <v/>
      </c>
      <c r="GR404" s="9" t="str">
        <f t="shared" ca="1" si="199"/>
        <v/>
      </c>
      <c r="GS404" s="9" t="str">
        <f t="shared" ca="1" si="200"/>
        <v/>
      </c>
      <c r="GT404" s="9" t="str">
        <f t="shared" ca="1" si="201"/>
        <v/>
      </c>
      <c r="GU404" s="9" t="str">
        <f t="shared" ca="1" si="202"/>
        <v/>
      </c>
      <c r="GV404" s="9" t="str">
        <f t="shared" ca="1" si="203"/>
        <v/>
      </c>
      <c r="GW404" s="9" t="str">
        <f t="shared" ca="1" si="204"/>
        <v/>
      </c>
      <c r="GX404" s="9" t="str">
        <f t="shared" ca="1" si="205"/>
        <v/>
      </c>
      <c r="GY404" s="9" t="str">
        <f t="shared" ca="1" si="206"/>
        <v/>
      </c>
      <c r="GZ404" s="9" t="str">
        <f t="shared" ca="1" si="207"/>
        <v/>
      </c>
      <c r="HA404" s="9" t="str">
        <f t="shared" ca="1" si="208"/>
        <v/>
      </c>
      <c r="HB404" s="9" t="str">
        <f t="shared" ca="1" si="209"/>
        <v/>
      </c>
      <c r="HC404" s="9" t="str">
        <f t="shared" ca="1" si="210"/>
        <v/>
      </c>
      <c r="HD404" s="9" t="str">
        <f t="shared" ca="1" si="211"/>
        <v/>
      </c>
      <c r="HE404" s="9" t="str">
        <f t="shared" ca="1" si="212"/>
        <v/>
      </c>
      <c r="HF404" s="9" t="str">
        <f t="shared" ca="1" si="213"/>
        <v/>
      </c>
      <c r="HG404" s="9" t="str">
        <f t="shared" ca="1" si="214"/>
        <v/>
      </c>
      <c r="HH404" s="9" t="str">
        <f t="shared" ca="1" si="215"/>
        <v/>
      </c>
      <c r="HI404" s="9" t="str">
        <f t="shared" ca="1" si="216"/>
        <v/>
      </c>
      <c r="HJ404" s="9" t="str">
        <f t="shared" ca="1" si="217"/>
        <v/>
      </c>
      <c r="HK404" s="9" t="str">
        <f t="shared" ca="1" si="218"/>
        <v/>
      </c>
      <c r="HL404" s="9" t="str">
        <f t="shared" ca="1" si="219"/>
        <v/>
      </c>
      <c r="HM404" s="31" t="str">
        <f t="shared" ca="1" si="220"/>
        <v/>
      </c>
      <c r="HN404" s="9" t="str">
        <f t="shared" ca="1" si="221"/>
        <v/>
      </c>
      <c r="HO404" s="9" t="str">
        <f t="shared" ca="1" si="222"/>
        <v/>
      </c>
      <c r="HP404" s="9" t="str">
        <f t="shared" ca="1" si="223"/>
        <v/>
      </c>
      <c r="HQ404" s="9" t="str">
        <f t="shared" ca="1" si="224"/>
        <v/>
      </c>
      <c r="HR404" s="9" t="str">
        <f t="shared" ca="1" si="225"/>
        <v/>
      </c>
      <c r="HS404" s="9" t="str">
        <f t="shared" ca="1" si="226"/>
        <v/>
      </c>
      <c r="HT404" s="9" t="str">
        <f t="shared" ca="1" si="227"/>
        <v/>
      </c>
      <c r="HU404" s="9" t="str">
        <f t="shared" ca="1" si="228"/>
        <v/>
      </c>
      <c r="HV404" s="9" t="str">
        <f t="shared" ca="1" si="229"/>
        <v/>
      </c>
      <c r="HW404" s="9" t="str">
        <f t="shared" ca="1" si="230"/>
        <v/>
      </c>
      <c r="HX404" s="9" t="str">
        <f t="shared" ca="1" si="231"/>
        <v/>
      </c>
      <c r="HY404" s="9" t="str">
        <f t="shared" ca="1" si="232"/>
        <v/>
      </c>
      <c r="HZ404" s="9" t="str">
        <f t="shared" ca="1" si="233"/>
        <v/>
      </c>
      <c r="IA404" s="9" t="str">
        <f t="shared" ca="1" si="234"/>
        <v/>
      </c>
      <c r="IB404" s="9" t="str">
        <f t="shared" ca="1" si="235"/>
        <v/>
      </c>
      <c r="IC404" s="9" t="str">
        <f t="shared" ca="1" si="236"/>
        <v/>
      </c>
      <c r="ID404" s="9" t="str">
        <f t="shared" ca="1" si="237"/>
        <v/>
      </c>
      <c r="IE404" s="9" t="str">
        <f t="shared" ca="1" si="238"/>
        <v/>
      </c>
      <c r="IF404" s="9" t="str">
        <f t="shared" ca="1" si="239"/>
        <v/>
      </c>
      <c r="IG404" s="9" t="str">
        <f t="shared" ca="1" si="240"/>
        <v/>
      </c>
      <c r="IH404" s="9" t="str">
        <f t="shared" ca="1" si="241"/>
        <v/>
      </c>
      <c r="II404" s="9" t="str">
        <f t="shared" ca="1" si="242"/>
        <v/>
      </c>
      <c r="IJ404" s="9" t="str">
        <f t="shared" ca="1" si="243"/>
        <v/>
      </c>
      <c r="IK404" s="9" t="str">
        <f t="shared" ca="1" si="244"/>
        <v/>
      </c>
      <c r="IL404" s="9" t="str">
        <f t="shared" ca="1" si="245"/>
        <v/>
      </c>
      <c r="IM404" s="9" t="str">
        <f t="shared" ca="1" si="246"/>
        <v/>
      </c>
      <c r="IN404" s="9" t="str">
        <f t="shared" ca="1" si="247"/>
        <v/>
      </c>
      <c r="IO404" s="9" t="str">
        <f t="shared" ca="1" si="248"/>
        <v/>
      </c>
      <c r="IP404" s="9" t="str">
        <f t="shared" ca="1" si="249"/>
        <v/>
      </c>
      <c r="IQ404" s="9" t="str">
        <f t="shared" ca="1" si="250"/>
        <v/>
      </c>
      <c r="IR404" s="9" t="str">
        <f t="shared" ca="1" si="251"/>
        <v/>
      </c>
      <c r="IS404" s="9" t="str">
        <f t="shared" ca="1" si="252"/>
        <v/>
      </c>
      <c r="IT404" s="9" t="str">
        <f t="shared" ca="1" si="253"/>
        <v/>
      </c>
      <c r="IU404" s="9" t="str">
        <f t="shared" ca="1" si="254"/>
        <v/>
      </c>
      <c r="IV404" s="31" t="str">
        <f t="shared" ca="1" si="255"/>
        <v/>
      </c>
    </row>
    <row r="405" spans="2:256">
      <c r="B405" s="163">
        <v>29</v>
      </c>
      <c r="C405" s="163" t="str">
        <f ca="1">IF(P405&gt;0,MAX($C$375:C404)+1,"")</f>
        <v/>
      </c>
      <c r="D405" s="163" t="str">
        <f ca="1">IF(ISERROR(INDEX(WS,ROWS($B$377:$B405))),"",MID(INDEX(WS,ROWS($B$377:$B405)), FIND("]",INDEX(WS,ROWS($B$377:$B405)))+1,32))&amp;T(NOW())</f>
        <v/>
      </c>
      <c r="E405" s="163" t="str">
        <f t="shared" ca="1" si="5"/>
        <v/>
      </c>
      <c r="F405" s="163" t="str">
        <f t="shared" ca="1" si="6"/>
        <v/>
      </c>
      <c r="G405" s="163" t="str">
        <f t="shared" ca="1" si="7"/>
        <v/>
      </c>
      <c r="H405" s="163" t="str">
        <f t="shared" ca="1" si="8"/>
        <v/>
      </c>
      <c r="I405" s="163" t="str">
        <f t="shared" ca="1" si="9"/>
        <v/>
      </c>
      <c r="J405" s="163" t="str">
        <f t="shared" ca="1" si="10"/>
        <v/>
      </c>
      <c r="K405" s="163" t="str">
        <f t="shared" ca="1" si="11"/>
        <v/>
      </c>
      <c r="L405" s="163" t="str">
        <f t="shared" ca="1" si="12"/>
        <v/>
      </c>
      <c r="M405" s="163" t="str">
        <f t="shared" ca="1" si="13"/>
        <v/>
      </c>
      <c r="N405" s="344" t="str">
        <f t="shared" ca="1" si="14"/>
        <v/>
      </c>
      <c r="O405" s="344" t="str">
        <f t="shared" ca="1" si="15"/>
        <v/>
      </c>
      <c r="P405" s="163">
        <f t="shared" ca="1" si="4"/>
        <v>0</v>
      </c>
      <c r="Q405" s="14" t="str">
        <f t="shared" ca="1" si="16"/>
        <v/>
      </c>
      <c r="R405" s="14" t="str">
        <f t="shared" ca="1" si="17"/>
        <v/>
      </c>
      <c r="S405" s="14" t="str">
        <f t="shared" ca="1" si="18"/>
        <v/>
      </c>
      <c r="T405" s="14" t="str">
        <f t="shared" ca="1" si="19"/>
        <v/>
      </c>
      <c r="U405" s="14" t="str">
        <f t="shared" ca="1" si="20"/>
        <v/>
      </c>
      <c r="V405" s="14" t="str">
        <f t="shared" ca="1" si="21"/>
        <v/>
      </c>
      <c r="W405" s="14" t="str">
        <f t="shared" ca="1" si="22"/>
        <v/>
      </c>
      <c r="X405" s="14" t="str">
        <f t="shared" ca="1" si="23"/>
        <v/>
      </c>
      <c r="Y405" s="14" t="str">
        <f t="shared" ca="1" si="24"/>
        <v/>
      </c>
      <c r="Z405" s="14" t="str">
        <f t="shared" ca="1" si="25"/>
        <v/>
      </c>
      <c r="AA405" s="14" t="str">
        <f t="shared" ca="1" si="26"/>
        <v/>
      </c>
      <c r="AB405" s="14" t="str">
        <f t="shared" ca="1" si="27"/>
        <v/>
      </c>
      <c r="AC405" s="14" t="str">
        <f t="shared" ca="1" si="28"/>
        <v/>
      </c>
      <c r="AD405" s="14" t="str">
        <f t="shared" ca="1" si="29"/>
        <v/>
      </c>
      <c r="AE405" s="14" t="str">
        <f t="shared" ca="1" si="30"/>
        <v/>
      </c>
      <c r="AF405" s="14" t="str">
        <f t="shared" ca="1" si="31"/>
        <v/>
      </c>
      <c r="AG405" s="14" t="str">
        <f t="shared" ca="1" si="32"/>
        <v/>
      </c>
      <c r="AH405" s="14" t="str">
        <f t="shared" ca="1" si="33"/>
        <v/>
      </c>
      <c r="AI405" s="14" t="str">
        <f t="shared" ca="1" si="34"/>
        <v/>
      </c>
      <c r="AJ405" s="14" t="str">
        <f t="shared" ca="1" si="35"/>
        <v/>
      </c>
      <c r="AK405" s="14" t="str">
        <f t="shared" ca="1" si="36"/>
        <v/>
      </c>
      <c r="AL405" s="14" t="str">
        <f t="shared" ca="1" si="37"/>
        <v/>
      </c>
      <c r="AM405" s="14" t="str">
        <f t="shared" ca="1" si="38"/>
        <v/>
      </c>
      <c r="AN405" s="14" t="str">
        <f t="shared" ca="1" si="39"/>
        <v/>
      </c>
      <c r="AO405" s="14" t="str">
        <f t="shared" ca="1" si="40"/>
        <v/>
      </c>
      <c r="AP405" s="14" t="str">
        <f t="shared" ca="1" si="41"/>
        <v/>
      </c>
      <c r="AQ405" s="14" t="str">
        <f t="shared" ca="1" si="42"/>
        <v/>
      </c>
      <c r="AR405" s="14" t="str">
        <f t="shared" ca="1" si="43"/>
        <v/>
      </c>
      <c r="AS405" s="14" t="str">
        <f t="shared" ca="1" si="44"/>
        <v/>
      </c>
      <c r="AT405" s="14" t="str">
        <f t="shared" ca="1" si="45"/>
        <v/>
      </c>
      <c r="AU405" s="14" t="str">
        <f t="shared" ca="1" si="46"/>
        <v/>
      </c>
      <c r="AV405" s="14" t="str">
        <f t="shared" ca="1" si="47"/>
        <v/>
      </c>
      <c r="AW405" s="14" t="str">
        <f t="shared" ca="1" si="48"/>
        <v/>
      </c>
      <c r="AX405" s="14" t="str">
        <f t="shared" ca="1" si="49"/>
        <v/>
      </c>
      <c r="AY405" s="14" t="str">
        <f t="shared" ca="1" si="50"/>
        <v/>
      </c>
      <c r="AZ405" s="14" t="str">
        <f t="shared" ca="1" si="51"/>
        <v/>
      </c>
      <c r="BA405" s="14" t="str">
        <f t="shared" ca="1" si="52"/>
        <v/>
      </c>
      <c r="BB405" s="14" t="str">
        <f t="shared" ca="1" si="53"/>
        <v/>
      </c>
      <c r="BC405" s="14" t="str">
        <f t="shared" ca="1" si="54"/>
        <v/>
      </c>
      <c r="BD405" s="14" t="str">
        <f t="shared" ca="1" si="55"/>
        <v/>
      </c>
      <c r="BE405" s="14" t="str">
        <f t="shared" ca="1" si="56"/>
        <v/>
      </c>
      <c r="BF405" s="14" t="str">
        <f t="shared" ca="1" si="57"/>
        <v/>
      </c>
      <c r="BG405" s="14" t="str">
        <f t="shared" ca="1" si="58"/>
        <v/>
      </c>
      <c r="BH405" s="14" t="str">
        <f t="shared" ca="1" si="59"/>
        <v/>
      </c>
      <c r="BI405" s="14" t="str">
        <f t="shared" ca="1" si="60"/>
        <v/>
      </c>
      <c r="BJ405" s="14" t="str">
        <f t="shared" ca="1" si="61"/>
        <v/>
      </c>
      <c r="BK405" s="14" t="str">
        <f t="shared" ca="1" si="62"/>
        <v/>
      </c>
      <c r="BL405" s="14" t="str">
        <f t="shared" ca="1" si="63"/>
        <v/>
      </c>
      <c r="BM405" s="14" t="str">
        <f t="shared" ca="1" si="64"/>
        <v/>
      </c>
      <c r="BN405" s="14" t="str">
        <f t="shared" ca="1" si="65"/>
        <v/>
      </c>
      <c r="BO405" s="14" t="str">
        <f t="shared" ca="1" si="66"/>
        <v/>
      </c>
      <c r="BP405" s="14" t="str">
        <f t="shared" ca="1" si="67"/>
        <v/>
      </c>
      <c r="BQ405" s="14" t="str">
        <f t="shared" ca="1" si="68"/>
        <v/>
      </c>
      <c r="BR405" s="14" t="str">
        <f t="shared" ca="1" si="69"/>
        <v/>
      </c>
      <c r="BS405" s="14" t="str">
        <f t="shared" ca="1" si="70"/>
        <v/>
      </c>
      <c r="BT405" s="14" t="str">
        <f t="shared" ca="1" si="71"/>
        <v/>
      </c>
      <c r="BU405" s="14" t="str">
        <f t="shared" ca="1" si="72"/>
        <v/>
      </c>
      <c r="BV405" s="14" t="str">
        <f t="shared" ca="1" si="73"/>
        <v/>
      </c>
      <c r="BW405" s="14" t="str">
        <f t="shared" ca="1" si="74"/>
        <v/>
      </c>
      <c r="BX405" s="14" t="str">
        <f t="shared" ca="1" si="75"/>
        <v/>
      </c>
      <c r="BY405" s="14" t="str">
        <f t="shared" ca="1" si="76"/>
        <v/>
      </c>
      <c r="BZ405" s="14" t="str">
        <f t="shared" ca="1" si="77"/>
        <v/>
      </c>
      <c r="CA405" s="14" t="str">
        <f t="shared" ca="1" si="78"/>
        <v/>
      </c>
      <c r="CB405" s="14" t="str">
        <f t="shared" ca="1" si="79"/>
        <v/>
      </c>
      <c r="CC405" s="14" t="str">
        <f t="shared" ca="1" si="80"/>
        <v/>
      </c>
      <c r="CD405" s="14" t="str">
        <f t="shared" ca="1" si="81"/>
        <v/>
      </c>
      <c r="CE405" s="14" t="str">
        <f t="shared" ca="1" si="82"/>
        <v/>
      </c>
      <c r="CF405" s="14" t="str">
        <f t="shared" ca="1" si="83"/>
        <v/>
      </c>
      <c r="CG405" s="14" t="str">
        <f t="shared" ca="1" si="84"/>
        <v/>
      </c>
      <c r="CH405" s="14" t="str">
        <f t="shared" ca="1" si="85"/>
        <v/>
      </c>
      <c r="CI405" s="14" t="str">
        <f t="shared" ca="1" si="86"/>
        <v/>
      </c>
      <c r="CJ405" s="14" t="str">
        <f t="shared" ca="1" si="87"/>
        <v/>
      </c>
      <c r="CK405" s="14" t="str">
        <f t="shared" ca="1" si="88"/>
        <v/>
      </c>
      <c r="CL405" s="14" t="str">
        <f t="shared" ca="1" si="89"/>
        <v/>
      </c>
      <c r="CM405" s="14" t="str">
        <f t="shared" ca="1" si="90"/>
        <v/>
      </c>
      <c r="CN405" s="14" t="str">
        <f t="shared" ca="1" si="91"/>
        <v/>
      </c>
      <c r="CO405" s="14" t="str">
        <f t="shared" ca="1" si="92"/>
        <v/>
      </c>
      <c r="CP405" s="14" t="str">
        <f t="shared" ca="1" si="93"/>
        <v/>
      </c>
      <c r="CQ405" s="14" t="str">
        <f t="shared" ca="1" si="94"/>
        <v/>
      </c>
      <c r="CR405" s="14" t="str">
        <f t="shared" ca="1" si="95"/>
        <v/>
      </c>
      <c r="CS405" s="9" t="str">
        <f t="shared" ca="1" si="96"/>
        <v/>
      </c>
      <c r="CT405" s="9" t="str">
        <f t="shared" ca="1" si="97"/>
        <v/>
      </c>
      <c r="CU405" s="9" t="str">
        <f t="shared" ca="1" si="98"/>
        <v/>
      </c>
      <c r="CV405" s="9" t="str">
        <f t="shared" ca="1" si="99"/>
        <v/>
      </c>
      <c r="CW405" s="9" t="str">
        <f t="shared" ca="1" si="100"/>
        <v/>
      </c>
      <c r="CX405" s="9" t="str">
        <f t="shared" ca="1" si="101"/>
        <v/>
      </c>
      <c r="CY405" s="9" t="str">
        <f t="shared" ca="1" si="102"/>
        <v/>
      </c>
      <c r="CZ405" s="9" t="str">
        <f t="shared" ca="1" si="103"/>
        <v/>
      </c>
      <c r="DA405" s="9" t="str">
        <f t="shared" ca="1" si="104"/>
        <v/>
      </c>
      <c r="DB405" s="9" t="str">
        <f t="shared" ca="1" si="105"/>
        <v/>
      </c>
      <c r="DC405" s="9" t="str">
        <f t="shared" ca="1" si="106"/>
        <v/>
      </c>
      <c r="DD405" s="9" t="str">
        <f t="shared" ca="1" si="107"/>
        <v/>
      </c>
      <c r="DE405" s="9" t="str">
        <f t="shared" ca="1" si="108"/>
        <v/>
      </c>
      <c r="DF405" s="9" t="str">
        <f t="shared" ca="1" si="109"/>
        <v/>
      </c>
      <c r="DG405" s="9" t="str">
        <f t="shared" ca="1" si="110"/>
        <v/>
      </c>
      <c r="DH405" s="9" t="str">
        <f t="shared" ca="1" si="111"/>
        <v/>
      </c>
      <c r="DI405" s="9" t="str">
        <f t="shared" ca="1" si="112"/>
        <v/>
      </c>
      <c r="DJ405" s="9" t="str">
        <f t="shared" ca="1" si="113"/>
        <v/>
      </c>
      <c r="DK405" s="9" t="str">
        <f t="shared" ca="1" si="114"/>
        <v/>
      </c>
      <c r="DL405" s="9" t="str">
        <f t="shared" ca="1" si="115"/>
        <v/>
      </c>
      <c r="DM405" s="9" t="str">
        <f t="shared" ca="1" si="116"/>
        <v/>
      </c>
      <c r="DN405" s="9" t="str">
        <f t="shared" ca="1" si="117"/>
        <v/>
      </c>
      <c r="DO405" s="9" t="str">
        <f t="shared" ca="1" si="118"/>
        <v/>
      </c>
      <c r="DP405" s="9" t="str">
        <f t="shared" ca="1" si="119"/>
        <v/>
      </c>
      <c r="DQ405" s="9" t="str">
        <f t="shared" ca="1" si="120"/>
        <v/>
      </c>
      <c r="DR405" s="9" t="str">
        <f t="shared" ca="1" si="121"/>
        <v/>
      </c>
      <c r="DS405" s="9" t="str">
        <f t="shared" ca="1" si="122"/>
        <v/>
      </c>
      <c r="DT405" s="9" t="str">
        <f t="shared" ca="1" si="123"/>
        <v/>
      </c>
      <c r="DU405" s="9" t="str">
        <f t="shared" ca="1" si="124"/>
        <v/>
      </c>
      <c r="DV405" s="9" t="str">
        <f t="shared" ca="1" si="125"/>
        <v/>
      </c>
      <c r="DW405" s="9" t="str">
        <f t="shared" ca="1" si="126"/>
        <v/>
      </c>
      <c r="DX405" s="9" t="str">
        <f t="shared" ca="1" si="127"/>
        <v/>
      </c>
      <c r="DY405" s="9" t="str">
        <f t="shared" ca="1" si="128"/>
        <v/>
      </c>
      <c r="DZ405" s="9" t="str">
        <f t="shared" ca="1" si="129"/>
        <v/>
      </c>
      <c r="EA405" s="9" t="str">
        <f t="shared" ca="1" si="130"/>
        <v/>
      </c>
      <c r="EB405" s="9" t="str">
        <f t="shared" ca="1" si="131"/>
        <v/>
      </c>
      <c r="EC405" s="9" t="str">
        <f t="shared" ca="1" si="132"/>
        <v/>
      </c>
      <c r="ED405" s="9" t="str">
        <f t="shared" ca="1" si="133"/>
        <v/>
      </c>
      <c r="EE405" s="9" t="str">
        <f t="shared" ca="1" si="134"/>
        <v/>
      </c>
      <c r="EF405" s="9" t="str">
        <f t="shared" ca="1" si="135"/>
        <v/>
      </c>
      <c r="EG405" s="9" t="str">
        <f t="shared" ca="1" si="136"/>
        <v/>
      </c>
      <c r="EH405" s="9" t="str">
        <f t="shared" ca="1" si="137"/>
        <v/>
      </c>
      <c r="EI405" s="9" t="str">
        <f t="shared" ca="1" si="138"/>
        <v/>
      </c>
      <c r="EJ405" s="9" t="str">
        <f t="shared" ca="1" si="139"/>
        <v/>
      </c>
      <c r="EK405" s="9" t="str">
        <f t="shared" ca="1" si="140"/>
        <v/>
      </c>
      <c r="EL405" s="9" t="str">
        <f t="shared" ca="1" si="141"/>
        <v/>
      </c>
      <c r="EM405" s="9" t="str">
        <f t="shared" ca="1" si="142"/>
        <v/>
      </c>
      <c r="EN405" s="9" t="str">
        <f t="shared" ca="1" si="143"/>
        <v/>
      </c>
      <c r="EO405" s="9" t="str">
        <f t="shared" ca="1" si="144"/>
        <v/>
      </c>
      <c r="EP405" s="9" t="str">
        <f t="shared" ca="1" si="145"/>
        <v/>
      </c>
      <c r="EQ405" s="9" t="str">
        <f t="shared" ca="1" si="146"/>
        <v/>
      </c>
      <c r="ER405" s="9" t="str">
        <f t="shared" ca="1" si="147"/>
        <v/>
      </c>
      <c r="ES405" s="9" t="str">
        <f t="shared" ca="1" si="148"/>
        <v/>
      </c>
      <c r="ET405" s="9" t="str">
        <f t="shared" ca="1" si="149"/>
        <v/>
      </c>
      <c r="EU405" s="9" t="str">
        <f t="shared" ca="1" si="150"/>
        <v/>
      </c>
      <c r="EV405" s="9" t="str">
        <f t="shared" ca="1" si="151"/>
        <v/>
      </c>
      <c r="EW405" s="9" t="str">
        <f t="shared" ca="1" si="152"/>
        <v/>
      </c>
      <c r="EX405" s="9" t="str">
        <f t="shared" ca="1" si="153"/>
        <v/>
      </c>
      <c r="EY405" s="9" t="str">
        <f t="shared" ca="1" si="154"/>
        <v/>
      </c>
      <c r="EZ405" s="9" t="str">
        <f t="shared" ca="1" si="155"/>
        <v/>
      </c>
      <c r="FA405" s="9" t="str">
        <f t="shared" ca="1" si="156"/>
        <v/>
      </c>
      <c r="FB405" s="9" t="str">
        <f t="shared" ca="1" si="157"/>
        <v/>
      </c>
      <c r="FC405" s="9" t="str">
        <f t="shared" ca="1" si="158"/>
        <v/>
      </c>
      <c r="FD405" s="9" t="str">
        <f t="shared" ca="1" si="159"/>
        <v/>
      </c>
      <c r="FE405" s="9" t="str">
        <f t="shared" ca="1" si="160"/>
        <v/>
      </c>
      <c r="FF405" s="9" t="str">
        <f t="shared" ca="1" si="161"/>
        <v/>
      </c>
      <c r="FG405" s="9" t="str">
        <f t="shared" ca="1" si="162"/>
        <v/>
      </c>
      <c r="FH405" s="9" t="str">
        <f t="shared" ca="1" si="163"/>
        <v/>
      </c>
      <c r="FI405" s="9" t="str">
        <f t="shared" ca="1" si="164"/>
        <v/>
      </c>
      <c r="FJ405" s="9" t="str">
        <f t="shared" ca="1" si="165"/>
        <v/>
      </c>
      <c r="FK405" s="9" t="str">
        <f t="shared" ca="1" si="166"/>
        <v/>
      </c>
      <c r="FL405" s="9" t="str">
        <f t="shared" ca="1" si="167"/>
        <v/>
      </c>
      <c r="FM405" s="9" t="str">
        <f t="shared" ca="1" si="168"/>
        <v/>
      </c>
      <c r="FN405" s="9" t="str">
        <f t="shared" ca="1" si="169"/>
        <v/>
      </c>
      <c r="FO405" s="9" t="str">
        <f t="shared" ca="1" si="170"/>
        <v/>
      </c>
      <c r="FP405" s="9" t="str">
        <f t="shared" ca="1" si="171"/>
        <v/>
      </c>
      <c r="FQ405" s="9" t="str">
        <f t="shared" ca="1" si="172"/>
        <v/>
      </c>
      <c r="FR405" s="9" t="str">
        <f t="shared" ca="1" si="173"/>
        <v/>
      </c>
      <c r="FS405" s="9" t="str">
        <f t="shared" ca="1" si="174"/>
        <v/>
      </c>
      <c r="FT405" s="9" t="str">
        <f t="shared" ca="1" si="175"/>
        <v/>
      </c>
      <c r="FU405" s="9" t="str">
        <f t="shared" ca="1" si="176"/>
        <v/>
      </c>
      <c r="FV405" s="9" t="str">
        <f t="shared" ca="1" si="177"/>
        <v/>
      </c>
      <c r="FW405" s="9" t="str">
        <f t="shared" ca="1" si="178"/>
        <v/>
      </c>
      <c r="FX405" s="9" t="str">
        <f t="shared" ca="1" si="179"/>
        <v/>
      </c>
      <c r="FY405" s="9" t="str">
        <f t="shared" ca="1" si="180"/>
        <v/>
      </c>
      <c r="FZ405" s="9" t="str">
        <f t="shared" ca="1" si="181"/>
        <v/>
      </c>
      <c r="GA405" s="9" t="str">
        <f t="shared" ca="1" si="182"/>
        <v/>
      </c>
      <c r="GB405" s="9" t="str">
        <f t="shared" ca="1" si="183"/>
        <v/>
      </c>
      <c r="GC405" s="9" t="str">
        <f t="shared" ca="1" si="184"/>
        <v/>
      </c>
      <c r="GD405" s="9" t="str">
        <f t="shared" ca="1" si="185"/>
        <v/>
      </c>
      <c r="GE405" s="9" t="str">
        <f t="shared" ca="1" si="186"/>
        <v/>
      </c>
      <c r="GF405" s="9" t="str">
        <f t="shared" ca="1" si="187"/>
        <v/>
      </c>
      <c r="GG405" s="9" t="str">
        <f t="shared" ca="1" si="188"/>
        <v/>
      </c>
      <c r="GH405" s="9" t="str">
        <f t="shared" ca="1" si="189"/>
        <v/>
      </c>
      <c r="GI405" s="9" t="str">
        <f t="shared" ca="1" si="190"/>
        <v/>
      </c>
      <c r="GJ405" s="9" t="str">
        <f t="shared" ca="1" si="191"/>
        <v/>
      </c>
      <c r="GK405" s="9" t="str">
        <f t="shared" ca="1" si="192"/>
        <v/>
      </c>
      <c r="GL405" s="9" t="str">
        <f t="shared" ca="1" si="193"/>
        <v/>
      </c>
      <c r="GM405" s="9" t="str">
        <f t="shared" ca="1" si="194"/>
        <v/>
      </c>
      <c r="GN405" s="9" t="str">
        <f t="shared" ca="1" si="195"/>
        <v/>
      </c>
      <c r="GO405" s="9" t="str">
        <f t="shared" ca="1" si="196"/>
        <v/>
      </c>
      <c r="GP405" s="9" t="str">
        <f t="shared" ca="1" si="197"/>
        <v/>
      </c>
      <c r="GQ405" s="9" t="str">
        <f t="shared" ca="1" si="198"/>
        <v/>
      </c>
      <c r="GR405" s="9" t="str">
        <f t="shared" ca="1" si="199"/>
        <v/>
      </c>
      <c r="GS405" s="9" t="str">
        <f t="shared" ca="1" si="200"/>
        <v/>
      </c>
      <c r="GT405" s="9" t="str">
        <f t="shared" ca="1" si="201"/>
        <v/>
      </c>
      <c r="GU405" s="9" t="str">
        <f t="shared" ca="1" si="202"/>
        <v/>
      </c>
      <c r="GV405" s="9" t="str">
        <f t="shared" ca="1" si="203"/>
        <v/>
      </c>
      <c r="GW405" s="9" t="str">
        <f t="shared" ca="1" si="204"/>
        <v/>
      </c>
      <c r="GX405" s="9" t="str">
        <f t="shared" ca="1" si="205"/>
        <v/>
      </c>
      <c r="GY405" s="9" t="str">
        <f t="shared" ca="1" si="206"/>
        <v/>
      </c>
      <c r="GZ405" s="9" t="str">
        <f t="shared" ca="1" si="207"/>
        <v/>
      </c>
      <c r="HA405" s="9" t="str">
        <f t="shared" ca="1" si="208"/>
        <v/>
      </c>
      <c r="HB405" s="9" t="str">
        <f t="shared" ca="1" si="209"/>
        <v/>
      </c>
      <c r="HC405" s="9" t="str">
        <f t="shared" ca="1" si="210"/>
        <v/>
      </c>
      <c r="HD405" s="9" t="str">
        <f t="shared" ca="1" si="211"/>
        <v/>
      </c>
      <c r="HE405" s="9" t="str">
        <f t="shared" ca="1" si="212"/>
        <v/>
      </c>
      <c r="HF405" s="9" t="str">
        <f t="shared" ca="1" si="213"/>
        <v/>
      </c>
      <c r="HG405" s="9" t="str">
        <f t="shared" ca="1" si="214"/>
        <v/>
      </c>
      <c r="HH405" s="9" t="str">
        <f t="shared" ca="1" si="215"/>
        <v/>
      </c>
      <c r="HI405" s="9" t="str">
        <f t="shared" ca="1" si="216"/>
        <v/>
      </c>
      <c r="HJ405" s="9" t="str">
        <f t="shared" ca="1" si="217"/>
        <v/>
      </c>
      <c r="HK405" s="9" t="str">
        <f t="shared" ca="1" si="218"/>
        <v/>
      </c>
      <c r="HL405" s="9" t="str">
        <f t="shared" ca="1" si="219"/>
        <v/>
      </c>
      <c r="HM405" s="31" t="str">
        <f t="shared" ca="1" si="220"/>
        <v/>
      </c>
      <c r="HN405" s="9" t="str">
        <f t="shared" ca="1" si="221"/>
        <v/>
      </c>
      <c r="HO405" s="9" t="str">
        <f t="shared" ca="1" si="222"/>
        <v/>
      </c>
      <c r="HP405" s="9" t="str">
        <f t="shared" ca="1" si="223"/>
        <v/>
      </c>
      <c r="HQ405" s="9" t="str">
        <f t="shared" ca="1" si="224"/>
        <v/>
      </c>
      <c r="HR405" s="9" t="str">
        <f t="shared" ca="1" si="225"/>
        <v/>
      </c>
      <c r="HS405" s="9" t="str">
        <f t="shared" ca="1" si="226"/>
        <v/>
      </c>
      <c r="HT405" s="9" t="str">
        <f t="shared" ca="1" si="227"/>
        <v/>
      </c>
      <c r="HU405" s="9" t="str">
        <f t="shared" ca="1" si="228"/>
        <v/>
      </c>
      <c r="HV405" s="9" t="str">
        <f t="shared" ca="1" si="229"/>
        <v/>
      </c>
      <c r="HW405" s="9" t="str">
        <f t="shared" ca="1" si="230"/>
        <v/>
      </c>
      <c r="HX405" s="9" t="str">
        <f t="shared" ca="1" si="231"/>
        <v/>
      </c>
      <c r="HY405" s="9" t="str">
        <f t="shared" ca="1" si="232"/>
        <v/>
      </c>
      <c r="HZ405" s="9" t="str">
        <f t="shared" ca="1" si="233"/>
        <v/>
      </c>
      <c r="IA405" s="9" t="str">
        <f t="shared" ca="1" si="234"/>
        <v/>
      </c>
      <c r="IB405" s="9" t="str">
        <f t="shared" ca="1" si="235"/>
        <v/>
      </c>
      <c r="IC405" s="9" t="str">
        <f t="shared" ca="1" si="236"/>
        <v/>
      </c>
      <c r="ID405" s="9" t="str">
        <f t="shared" ca="1" si="237"/>
        <v/>
      </c>
      <c r="IE405" s="9" t="str">
        <f t="shared" ca="1" si="238"/>
        <v/>
      </c>
      <c r="IF405" s="9" t="str">
        <f t="shared" ca="1" si="239"/>
        <v/>
      </c>
      <c r="IG405" s="9" t="str">
        <f t="shared" ca="1" si="240"/>
        <v/>
      </c>
      <c r="IH405" s="9" t="str">
        <f t="shared" ca="1" si="241"/>
        <v/>
      </c>
      <c r="II405" s="9" t="str">
        <f t="shared" ca="1" si="242"/>
        <v/>
      </c>
      <c r="IJ405" s="9" t="str">
        <f t="shared" ca="1" si="243"/>
        <v/>
      </c>
      <c r="IK405" s="9" t="str">
        <f t="shared" ca="1" si="244"/>
        <v/>
      </c>
      <c r="IL405" s="9" t="str">
        <f t="shared" ca="1" si="245"/>
        <v/>
      </c>
      <c r="IM405" s="9" t="str">
        <f t="shared" ca="1" si="246"/>
        <v/>
      </c>
      <c r="IN405" s="9" t="str">
        <f t="shared" ca="1" si="247"/>
        <v/>
      </c>
      <c r="IO405" s="9" t="str">
        <f t="shared" ca="1" si="248"/>
        <v/>
      </c>
      <c r="IP405" s="9" t="str">
        <f t="shared" ca="1" si="249"/>
        <v/>
      </c>
      <c r="IQ405" s="9" t="str">
        <f t="shared" ca="1" si="250"/>
        <v/>
      </c>
      <c r="IR405" s="9" t="str">
        <f t="shared" ca="1" si="251"/>
        <v/>
      </c>
      <c r="IS405" s="9" t="str">
        <f t="shared" ca="1" si="252"/>
        <v/>
      </c>
      <c r="IT405" s="9" t="str">
        <f t="shared" ca="1" si="253"/>
        <v/>
      </c>
      <c r="IU405" s="9" t="str">
        <f t="shared" ca="1" si="254"/>
        <v/>
      </c>
      <c r="IV405" s="31" t="str">
        <f t="shared" ca="1" si="255"/>
        <v/>
      </c>
    </row>
    <row r="406" spans="2:256">
      <c r="B406" s="163">
        <v>30</v>
      </c>
      <c r="C406" s="163" t="str">
        <f ca="1">IF(P406&gt;0,MAX($C$375:C405)+1,"")</f>
        <v/>
      </c>
      <c r="D406" s="163" t="str">
        <f ca="1">IF(ISERROR(INDEX(WS,ROWS($B$377:$B406))),"",MID(INDEX(WS,ROWS($B$377:$B406)), FIND("]",INDEX(WS,ROWS($B$377:$B406)))+1,32))&amp;T(NOW())</f>
        <v/>
      </c>
      <c r="E406" s="163" t="str">
        <f t="shared" ca="1" si="5"/>
        <v/>
      </c>
      <c r="F406" s="163" t="str">
        <f t="shared" ca="1" si="6"/>
        <v/>
      </c>
      <c r="G406" s="163" t="str">
        <f t="shared" ca="1" si="7"/>
        <v/>
      </c>
      <c r="H406" s="163" t="str">
        <f t="shared" ca="1" si="8"/>
        <v/>
      </c>
      <c r="I406" s="163" t="str">
        <f t="shared" ca="1" si="9"/>
        <v/>
      </c>
      <c r="J406" s="163" t="str">
        <f t="shared" ca="1" si="10"/>
        <v/>
      </c>
      <c r="K406" s="163" t="str">
        <f t="shared" ca="1" si="11"/>
        <v/>
      </c>
      <c r="L406" s="163" t="str">
        <f t="shared" ca="1" si="12"/>
        <v/>
      </c>
      <c r="M406" s="163" t="str">
        <f t="shared" ca="1" si="13"/>
        <v/>
      </c>
      <c r="N406" s="344" t="str">
        <f t="shared" ca="1" si="14"/>
        <v/>
      </c>
      <c r="O406" s="344" t="str">
        <f t="shared" ca="1" si="15"/>
        <v/>
      </c>
      <c r="P406" s="163">
        <f t="shared" ca="1" si="4"/>
        <v>0</v>
      </c>
      <c r="Q406" s="14" t="str">
        <f t="shared" ca="1" si="16"/>
        <v/>
      </c>
      <c r="R406" s="14" t="str">
        <f t="shared" ca="1" si="17"/>
        <v/>
      </c>
      <c r="S406" s="14" t="str">
        <f t="shared" ca="1" si="18"/>
        <v/>
      </c>
      <c r="T406" s="14" t="str">
        <f t="shared" ca="1" si="19"/>
        <v/>
      </c>
      <c r="U406" s="14" t="str">
        <f t="shared" ca="1" si="20"/>
        <v/>
      </c>
      <c r="V406" s="14" t="str">
        <f t="shared" ca="1" si="21"/>
        <v/>
      </c>
      <c r="W406" s="14" t="str">
        <f t="shared" ca="1" si="22"/>
        <v/>
      </c>
      <c r="X406" s="14" t="str">
        <f t="shared" ca="1" si="23"/>
        <v/>
      </c>
      <c r="Y406" s="14" t="str">
        <f t="shared" ca="1" si="24"/>
        <v/>
      </c>
      <c r="Z406" s="14" t="str">
        <f t="shared" ca="1" si="25"/>
        <v/>
      </c>
      <c r="AA406" s="14" t="str">
        <f t="shared" ca="1" si="26"/>
        <v/>
      </c>
      <c r="AB406" s="14" t="str">
        <f t="shared" ca="1" si="27"/>
        <v/>
      </c>
      <c r="AC406" s="14" t="str">
        <f t="shared" ca="1" si="28"/>
        <v/>
      </c>
      <c r="AD406" s="14" t="str">
        <f t="shared" ca="1" si="29"/>
        <v/>
      </c>
      <c r="AE406" s="14" t="str">
        <f t="shared" ca="1" si="30"/>
        <v/>
      </c>
      <c r="AF406" s="14" t="str">
        <f t="shared" ca="1" si="31"/>
        <v/>
      </c>
      <c r="AG406" s="14" t="str">
        <f t="shared" ca="1" si="32"/>
        <v/>
      </c>
      <c r="AH406" s="14" t="str">
        <f t="shared" ca="1" si="33"/>
        <v/>
      </c>
      <c r="AI406" s="14" t="str">
        <f t="shared" ca="1" si="34"/>
        <v/>
      </c>
      <c r="AJ406" s="14" t="str">
        <f t="shared" ca="1" si="35"/>
        <v/>
      </c>
      <c r="AK406" s="14" t="str">
        <f t="shared" ca="1" si="36"/>
        <v/>
      </c>
      <c r="AL406" s="14" t="str">
        <f t="shared" ca="1" si="37"/>
        <v/>
      </c>
      <c r="AM406" s="14" t="str">
        <f t="shared" ca="1" si="38"/>
        <v/>
      </c>
      <c r="AN406" s="14" t="str">
        <f t="shared" ca="1" si="39"/>
        <v/>
      </c>
      <c r="AO406" s="14" t="str">
        <f t="shared" ca="1" si="40"/>
        <v/>
      </c>
      <c r="AP406" s="14" t="str">
        <f t="shared" ca="1" si="41"/>
        <v/>
      </c>
      <c r="AQ406" s="14" t="str">
        <f t="shared" ca="1" si="42"/>
        <v/>
      </c>
      <c r="AR406" s="14" t="str">
        <f t="shared" ca="1" si="43"/>
        <v/>
      </c>
      <c r="AS406" s="14" t="str">
        <f t="shared" ca="1" si="44"/>
        <v/>
      </c>
      <c r="AT406" s="14" t="str">
        <f t="shared" ca="1" si="45"/>
        <v/>
      </c>
      <c r="AU406" s="14" t="str">
        <f t="shared" ca="1" si="46"/>
        <v/>
      </c>
      <c r="AV406" s="14" t="str">
        <f t="shared" ca="1" si="47"/>
        <v/>
      </c>
      <c r="AW406" s="14" t="str">
        <f t="shared" ca="1" si="48"/>
        <v/>
      </c>
      <c r="AX406" s="14" t="str">
        <f t="shared" ca="1" si="49"/>
        <v/>
      </c>
      <c r="AY406" s="14" t="str">
        <f t="shared" ca="1" si="50"/>
        <v/>
      </c>
      <c r="AZ406" s="14" t="str">
        <f t="shared" ca="1" si="51"/>
        <v/>
      </c>
      <c r="BA406" s="14" t="str">
        <f t="shared" ca="1" si="52"/>
        <v/>
      </c>
      <c r="BB406" s="14" t="str">
        <f t="shared" ca="1" si="53"/>
        <v/>
      </c>
      <c r="BC406" s="14" t="str">
        <f t="shared" ca="1" si="54"/>
        <v/>
      </c>
      <c r="BD406" s="14" t="str">
        <f t="shared" ca="1" si="55"/>
        <v/>
      </c>
      <c r="BE406" s="14" t="str">
        <f t="shared" ca="1" si="56"/>
        <v/>
      </c>
      <c r="BF406" s="14" t="str">
        <f t="shared" ca="1" si="57"/>
        <v/>
      </c>
      <c r="BG406" s="14" t="str">
        <f t="shared" ca="1" si="58"/>
        <v/>
      </c>
      <c r="BH406" s="14" t="str">
        <f t="shared" ca="1" si="59"/>
        <v/>
      </c>
      <c r="BI406" s="14" t="str">
        <f t="shared" ca="1" si="60"/>
        <v/>
      </c>
      <c r="BJ406" s="14" t="str">
        <f t="shared" ca="1" si="61"/>
        <v/>
      </c>
      <c r="BK406" s="14" t="str">
        <f t="shared" ca="1" si="62"/>
        <v/>
      </c>
      <c r="BL406" s="14" t="str">
        <f t="shared" ca="1" si="63"/>
        <v/>
      </c>
      <c r="BM406" s="14" t="str">
        <f t="shared" ca="1" si="64"/>
        <v/>
      </c>
      <c r="BN406" s="14" t="str">
        <f t="shared" ca="1" si="65"/>
        <v/>
      </c>
      <c r="BO406" s="14" t="str">
        <f t="shared" ca="1" si="66"/>
        <v/>
      </c>
      <c r="BP406" s="14" t="str">
        <f t="shared" ca="1" si="67"/>
        <v/>
      </c>
      <c r="BQ406" s="14" t="str">
        <f t="shared" ca="1" si="68"/>
        <v/>
      </c>
      <c r="BR406" s="14" t="str">
        <f t="shared" ca="1" si="69"/>
        <v/>
      </c>
      <c r="BS406" s="14" t="str">
        <f t="shared" ca="1" si="70"/>
        <v/>
      </c>
      <c r="BT406" s="14" t="str">
        <f t="shared" ca="1" si="71"/>
        <v/>
      </c>
      <c r="BU406" s="14" t="str">
        <f t="shared" ca="1" si="72"/>
        <v/>
      </c>
      <c r="BV406" s="14" t="str">
        <f t="shared" ca="1" si="73"/>
        <v/>
      </c>
      <c r="BW406" s="14" t="str">
        <f t="shared" ca="1" si="74"/>
        <v/>
      </c>
      <c r="BX406" s="14" t="str">
        <f t="shared" ca="1" si="75"/>
        <v/>
      </c>
      <c r="BY406" s="14" t="str">
        <f t="shared" ca="1" si="76"/>
        <v/>
      </c>
      <c r="BZ406" s="14" t="str">
        <f t="shared" ca="1" si="77"/>
        <v/>
      </c>
      <c r="CA406" s="14" t="str">
        <f t="shared" ca="1" si="78"/>
        <v/>
      </c>
      <c r="CB406" s="14" t="str">
        <f t="shared" ca="1" si="79"/>
        <v/>
      </c>
      <c r="CC406" s="14" t="str">
        <f t="shared" ca="1" si="80"/>
        <v/>
      </c>
      <c r="CD406" s="14" t="str">
        <f t="shared" ca="1" si="81"/>
        <v/>
      </c>
      <c r="CE406" s="14" t="str">
        <f t="shared" ca="1" si="82"/>
        <v/>
      </c>
      <c r="CF406" s="14" t="str">
        <f t="shared" ca="1" si="83"/>
        <v/>
      </c>
      <c r="CG406" s="14" t="str">
        <f t="shared" ca="1" si="84"/>
        <v/>
      </c>
      <c r="CH406" s="14" t="str">
        <f t="shared" ca="1" si="85"/>
        <v/>
      </c>
      <c r="CI406" s="14" t="str">
        <f t="shared" ca="1" si="86"/>
        <v/>
      </c>
      <c r="CJ406" s="14" t="str">
        <f t="shared" ca="1" si="87"/>
        <v/>
      </c>
      <c r="CK406" s="14" t="str">
        <f t="shared" ca="1" si="88"/>
        <v/>
      </c>
      <c r="CL406" s="14" t="str">
        <f t="shared" ca="1" si="89"/>
        <v/>
      </c>
      <c r="CM406" s="14" t="str">
        <f t="shared" ca="1" si="90"/>
        <v/>
      </c>
      <c r="CN406" s="14" t="str">
        <f t="shared" ca="1" si="91"/>
        <v/>
      </c>
      <c r="CO406" s="14" t="str">
        <f t="shared" ca="1" si="92"/>
        <v/>
      </c>
      <c r="CP406" s="14" t="str">
        <f t="shared" ca="1" si="93"/>
        <v/>
      </c>
      <c r="CQ406" s="14" t="str">
        <f t="shared" ca="1" si="94"/>
        <v/>
      </c>
      <c r="CR406" s="14" t="str">
        <f t="shared" ca="1" si="95"/>
        <v/>
      </c>
      <c r="CS406" s="9" t="str">
        <f t="shared" ca="1" si="96"/>
        <v/>
      </c>
      <c r="CT406" s="9" t="str">
        <f t="shared" ca="1" si="97"/>
        <v/>
      </c>
      <c r="CU406" s="9" t="str">
        <f t="shared" ca="1" si="98"/>
        <v/>
      </c>
      <c r="CV406" s="9" t="str">
        <f t="shared" ca="1" si="99"/>
        <v/>
      </c>
      <c r="CW406" s="9" t="str">
        <f t="shared" ca="1" si="100"/>
        <v/>
      </c>
      <c r="CX406" s="9" t="str">
        <f t="shared" ca="1" si="101"/>
        <v/>
      </c>
      <c r="CY406" s="9" t="str">
        <f t="shared" ca="1" si="102"/>
        <v/>
      </c>
      <c r="CZ406" s="9" t="str">
        <f t="shared" ca="1" si="103"/>
        <v/>
      </c>
      <c r="DA406" s="9" t="str">
        <f t="shared" ca="1" si="104"/>
        <v/>
      </c>
      <c r="DB406" s="9" t="str">
        <f t="shared" ca="1" si="105"/>
        <v/>
      </c>
      <c r="DC406" s="9" t="str">
        <f t="shared" ca="1" si="106"/>
        <v/>
      </c>
      <c r="DD406" s="9" t="str">
        <f t="shared" ca="1" si="107"/>
        <v/>
      </c>
      <c r="DE406" s="9" t="str">
        <f t="shared" ca="1" si="108"/>
        <v/>
      </c>
      <c r="DF406" s="9" t="str">
        <f t="shared" ca="1" si="109"/>
        <v/>
      </c>
      <c r="DG406" s="9" t="str">
        <f t="shared" ca="1" si="110"/>
        <v/>
      </c>
      <c r="DH406" s="9" t="str">
        <f t="shared" ca="1" si="111"/>
        <v/>
      </c>
      <c r="DI406" s="9" t="str">
        <f t="shared" ca="1" si="112"/>
        <v/>
      </c>
      <c r="DJ406" s="9" t="str">
        <f t="shared" ca="1" si="113"/>
        <v/>
      </c>
      <c r="DK406" s="9" t="str">
        <f t="shared" ca="1" si="114"/>
        <v/>
      </c>
      <c r="DL406" s="9" t="str">
        <f t="shared" ca="1" si="115"/>
        <v/>
      </c>
      <c r="DM406" s="9" t="str">
        <f t="shared" ca="1" si="116"/>
        <v/>
      </c>
      <c r="DN406" s="9" t="str">
        <f t="shared" ca="1" si="117"/>
        <v/>
      </c>
      <c r="DO406" s="9" t="str">
        <f t="shared" ca="1" si="118"/>
        <v/>
      </c>
      <c r="DP406" s="9" t="str">
        <f t="shared" ca="1" si="119"/>
        <v/>
      </c>
      <c r="DQ406" s="9" t="str">
        <f t="shared" ca="1" si="120"/>
        <v/>
      </c>
      <c r="DR406" s="9" t="str">
        <f t="shared" ca="1" si="121"/>
        <v/>
      </c>
      <c r="DS406" s="9" t="str">
        <f t="shared" ca="1" si="122"/>
        <v/>
      </c>
      <c r="DT406" s="9" t="str">
        <f t="shared" ca="1" si="123"/>
        <v/>
      </c>
      <c r="DU406" s="9" t="str">
        <f t="shared" ca="1" si="124"/>
        <v/>
      </c>
      <c r="DV406" s="9" t="str">
        <f t="shared" ca="1" si="125"/>
        <v/>
      </c>
      <c r="DW406" s="9" t="str">
        <f t="shared" ca="1" si="126"/>
        <v/>
      </c>
      <c r="DX406" s="9" t="str">
        <f t="shared" ca="1" si="127"/>
        <v/>
      </c>
      <c r="DY406" s="9" t="str">
        <f t="shared" ca="1" si="128"/>
        <v/>
      </c>
      <c r="DZ406" s="9" t="str">
        <f t="shared" ca="1" si="129"/>
        <v/>
      </c>
      <c r="EA406" s="9" t="str">
        <f t="shared" ca="1" si="130"/>
        <v/>
      </c>
      <c r="EB406" s="9" t="str">
        <f t="shared" ca="1" si="131"/>
        <v/>
      </c>
      <c r="EC406" s="9" t="str">
        <f t="shared" ca="1" si="132"/>
        <v/>
      </c>
      <c r="ED406" s="9" t="str">
        <f t="shared" ca="1" si="133"/>
        <v/>
      </c>
      <c r="EE406" s="9" t="str">
        <f t="shared" ca="1" si="134"/>
        <v/>
      </c>
      <c r="EF406" s="9" t="str">
        <f t="shared" ca="1" si="135"/>
        <v/>
      </c>
      <c r="EG406" s="9" t="str">
        <f t="shared" ca="1" si="136"/>
        <v/>
      </c>
      <c r="EH406" s="9" t="str">
        <f t="shared" ca="1" si="137"/>
        <v/>
      </c>
      <c r="EI406" s="9" t="str">
        <f t="shared" ca="1" si="138"/>
        <v/>
      </c>
      <c r="EJ406" s="9" t="str">
        <f t="shared" ca="1" si="139"/>
        <v/>
      </c>
      <c r="EK406" s="9" t="str">
        <f t="shared" ca="1" si="140"/>
        <v/>
      </c>
      <c r="EL406" s="9" t="str">
        <f t="shared" ca="1" si="141"/>
        <v/>
      </c>
      <c r="EM406" s="9" t="str">
        <f t="shared" ca="1" si="142"/>
        <v/>
      </c>
      <c r="EN406" s="9" t="str">
        <f t="shared" ca="1" si="143"/>
        <v/>
      </c>
      <c r="EO406" s="9" t="str">
        <f t="shared" ca="1" si="144"/>
        <v/>
      </c>
      <c r="EP406" s="9" t="str">
        <f t="shared" ca="1" si="145"/>
        <v/>
      </c>
      <c r="EQ406" s="9" t="str">
        <f t="shared" ca="1" si="146"/>
        <v/>
      </c>
      <c r="ER406" s="9" t="str">
        <f t="shared" ca="1" si="147"/>
        <v/>
      </c>
      <c r="ES406" s="9" t="str">
        <f t="shared" ca="1" si="148"/>
        <v/>
      </c>
      <c r="ET406" s="9" t="str">
        <f t="shared" ca="1" si="149"/>
        <v/>
      </c>
      <c r="EU406" s="9" t="str">
        <f t="shared" ca="1" si="150"/>
        <v/>
      </c>
      <c r="EV406" s="9" t="str">
        <f t="shared" ca="1" si="151"/>
        <v/>
      </c>
      <c r="EW406" s="9" t="str">
        <f t="shared" ca="1" si="152"/>
        <v/>
      </c>
      <c r="EX406" s="9" t="str">
        <f t="shared" ca="1" si="153"/>
        <v/>
      </c>
      <c r="EY406" s="9" t="str">
        <f t="shared" ca="1" si="154"/>
        <v/>
      </c>
      <c r="EZ406" s="9" t="str">
        <f t="shared" ca="1" si="155"/>
        <v/>
      </c>
      <c r="FA406" s="9" t="str">
        <f t="shared" ca="1" si="156"/>
        <v/>
      </c>
      <c r="FB406" s="9" t="str">
        <f t="shared" ca="1" si="157"/>
        <v/>
      </c>
      <c r="FC406" s="9" t="str">
        <f t="shared" ca="1" si="158"/>
        <v/>
      </c>
      <c r="FD406" s="9" t="str">
        <f t="shared" ca="1" si="159"/>
        <v/>
      </c>
      <c r="FE406" s="9" t="str">
        <f t="shared" ca="1" si="160"/>
        <v/>
      </c>
      <c r="FF406" s="9" t="str">
        <f t="shared" ca="1" si="161"/>
        <v/>
      </c>
      <c r="FG406" s="9" t="str">
        <f t="shared" ca="1" si="162"/>
        <v/>
      </c>
      <c r="FH406" s="9" t="str">
        <f t="shared" ca="1" si="163"/>
        <v/>
      </c>
      <c r="FI406" s="9" t="str">
        <f t="shared" ca="1" si="164"/>
        <v/>
      </c>
      <c r="FJ406" s="9" t="str">
        <f t="shared" ca="1" si="165"/>
        <v/>
      </c>
      <c r="FK406" s="9" t="str">
        <f t="shared" ca="1" si="166"/>
        <v/>
      </c>
      <c r="FL406" s="9" t="str">
        <f t="shared" ca="1" si="167"/>
        <v/>
      </c>
      <c r="FM406" s="9" t="str">
        <f t="shared" ca="1" si="168"/>
        <v/>
      </c>
      <c r="FN406" s="9" t="str">
        <f t="shared" ca="1" si="169"/>
        <v/>
      </c>
      <c r="FO406" s="9" t="str">
        <f t="shared" ca="1" si="170"/>
        <v/>
      </c>
      <c r="FP406" s="9" t="str">
        <f t="shared" ca="1" si="171"/>
        <v/>
      </c>
      <c r="FQ406" s="9" t="str">
        <f t="shared" ca="1" si="172"/>
        <v/>
      </c>
      <c r="FR406" s="9" t="str">
        <f t="shared" ca="1" si="173"/>
        <v/>
      </c>
      <c r="FS406" s="9" t="str">
        <f t="shared" ca="1" si="174"/>
        <v/>
      </c>
      <c r="FT406" s="9" t="str">
        <f t="shared" ca="1" si="175"/>
        <v/>
      </c>
      <c r="FU406" s="9" t="str">
        <f t="shared" ca="1" si="176"/>
        <v/>
      </c>
      <c r="FV406" s="9" t="str">
        <f t="shared" ca="1" si="177"/>
        <v/>
      </c>
      <c r="FW406" s="9" t="str">
        <f t="shared" ca="1" si="178"/>
        <v/>
      </c>
      <c r="FX406" s="9" t="str">
        <f t="shared" ca="1" si="179"/>
        <v/>
      </c>
      <c r="FY406" s="9" t="str">
        <f t="shared" ca="1" si="180"/>
        <v/>
      </c>
      <c r="FZ406" s="9" t="str">
        <f t="shared" ca="1" si="181"/>
        <v/>
      </c>
      <c r="GA406" s="9" t="str">
        <f t="shared" ca="1" si="182"/>
        <v/>
      </c>
      <c r="GB406" s="9" t="str">
        <f t="shared" ca="1" si="183"/>
        <v/>
      </c>
      <c r="GC406" s="9" t="str">
        <f t="shared" ca="1" si="184"/>
        <v/>
      </c>
      <c r="GD406" s="9" t="str">
        <f t="shared" ca="1" si="185"/>
        <v/>
      </c>
      <c r="GE406" s="9" t="str">
        <f t="shared" ca="1" si="186"/>
        <v/>
      </c>
      <c r="GF406" s="9" t="str">
        <f t="shared" ca="1" si="187"/>
        <v/>
      </c>
      <c r="GG406" s="9" t="str">
        <f t="shared" ca="1" si="188"/>
        <v/>
      </c>
      <c r="GH406" s="9" t="str">
        <f t="shared" ca="1" si="189"/>
        <v/>
      </c>
      <c r="GI406" s="9" t="str">
        <f t="shared" ca="1" si="190"/>
        <v/>
      </c>
      <c r="GJ406" s="9" t="str">
        <f t="shared" ca="1" si="191"/>
        <v/>
      </c>
      <c r="GK406" s="9" t="str">
        <f t="shared" ca="1" si="192"/>
        <v/>
      </c>
      <c r="GL406" s="9" t="str">
        <f t="shared" ca="1" si="193"/>
        <v/>
      </c>
      <c r="GM406" s="9" t="str">
        <f t="shared" ca="1" si="194"/>
        <v/>
      </c>
      <c r="GN406" s="9" t="str">
        <f t="shared" ca="1" si="195"/>
        <v/>
      </c>
      <c r="GO406" s="9" t="str">
        <f t="shared" ca="1" si="196"/>
        <v/>
      </c>
      <c r="GP406" s="9" t="str">
        <f t="shared" ca="1" si="197"/>
        <v/>
      </c>
      <c r="GQ406" s="9" t="str">
        <f t="shared" ca="1" si="198"/>
        <v/>
      </c>
      <c r="GR406" s="9" t="str">
        <f t="shared" ca="1" si="199"/>
        <v/>
      </c>
      <c r="GS406" s="9" t="str">
        <f t="shared" ca="1" si="200"/>
        <v/>
      </c>
      <c r="GT406" s="9" t="str">
        <f t="shared" ca="1" si="201"/>
        <v/>
      </c>
      <c r="GU406" s="9" t="str">
        <f t="shared" ca="1" si="202"/>
        <v/>
      </c>
      <c r="GV406" s="9" t="str">
        <f t="shared" ca="1" si="203"/>
        <v/>
      </c>
      <c r="GW406" s="9" t="str">
        <f t="shared" ca="1" si="204"/>
        <v/>
      </c>
      <c r="GX406" s="9" t="str">
        <f t="shared" ca="1" si="205"/>
        <v/>
      </c>
      <c r="GY406" s="9" t="str">
        <f t="shared" ca="1" si="206"/>
        <v/>
      </c>
      <c r="GZ406" s="9" t="str">
        <f t="shared" ca="1" si="207"/>
        <v/>
      </c>
      <c r="HA406" s="9" t="str">
        <f t="shared" ca="1" si="208"/>
        <v/>
      </c>
      <c r="HB406" s="9" t="str">
        <f t="shared" ca="1" si="209"/>
        <v/>
      </c>
      <c r="HC406" s="9" t="str">
        <f t="shared" ca="1" si="210"/>
        <v/>
      </c>
      <c r="HD406" s="9" t="str">
        <f t="shared" ca="1" si="211"/>
        <v/>
      </c>
      <c r="HE406" s="9" t="str">
        <f t="shared" ca="1" si="212"/>
        <v/>
      </c>
      <c r="HF406" s="9" t="str">
        <f t="shared" ca="1" si="213"/>
        <v/>
      </c>
      <c r="HG406" s="9" t="str">
        <f t="shared" ca="1" si="214"/>
        <v/>
      </c>
      <c r="HH406" s="9" t="str">
        <f t="shared" ca="1" si="215"/>
        <v/>
      </c>
      <c r="HI406" s="9" t="str">
        <f t="shared" ca="1" si="216"/>
        <v/>
      </c>
      <c r="HJ406" s="9" t="str">
        <f t="shared" ca="1" si="217"/>
        <v/>
      </c>
      <c r="HK406" s="9" t="str">
        <f t="shared" ca="1" si="218"/>
        <v/>
      </c>
      <c r="HL406" s="9" t="str">
        <f t="shared" ca="1" si="219"/>
        <v/>
      </c>
      <c r="HM406" s="31" t="str">
        <f t="shared" ca="1" si="220"/>
        <v/>
      </c>
      <c r="HN406" s="9" t="str">
        <f t="shared" ca="1" si="221"/>
        <v/>
      </c>
      <c r="HO406" s="9" t="str">
        <f t="shared" ca="1" si="222"/>
        <v/>
      </c>
      <c r="HP406" s="9" t="str">
        <f t="shared" ca="1" si="223"/>
        <v/>
      </c>
      <c r="HQ406" s="9" t="str">
        <f t="shared" ca="1" si="224"/>
        <v/>
      </c>
      <c r="HR406" s="9" t="str">
        <f t="shared" ca="1" si="225"/>
        <v/>
      </c>
      <c r="HS406" s="9" t="str">
        <f t="shared" ca="1" si="226"/>
        <v/>
      </c>
      <c r="HT406" s="9" t="str">
        <f t="shared" ca="1" si="227"/>
        <v/>
      </c>
      <c r="HU406" s="9" t="str">
        <f t="shared" ca="1" si="228"/>
        <v/>
      </c>
      <c r="HV406" s="9" t="str">
        <f t="shared" ca="1" si="229"/>
        <v/>
      </c>
      <c r="HW406" s="9" t="str">
        <f t="shared" ca="1" si="230"/>
        <v/>
      </c>
      <c r="HX406" s="9" t="str">
        <f t="shared" ca="1" si="231"/>
        <v/>
      </c>
      <c r="HY406" s="9" t="str">
        <f t="shared" ca="1" si="232"/>
        <v/>
      </c>
      <c r="HZ406" s="9" t="str">
        <f t="shared" ca="1" si="233"/>
        <v/>
      </c>
      <c r="IA406" s="9" t="str">
        <f t="shared" ca="1" si="234"/>
        <v/>
      </c>
      <c r="IB406" s="9" t="str">
        <f t="shared" ca="1" si="235"/>
        <v/>
      </c>
      <c r="IC406" s="9" t="str">
        <f t="shared" ca="1" si="236"/>
        <v/>
      </c>
      <c r="ID406" s="9" t="str">
        <f t="shared" ca="1" si="237"/>
        <v/>
      </c>
      <c r="IE406" s="9" t="str">
        <f t="shared" ca="1" si="238"/>
        <v/>
      </c>
      <c r="IF406" s="9" t="str">
        <f t="shared" ca="1" si="239"/>
        <v/>
      </c>
      <c r="IG406" s="9" t="str">
        <f t="shared" ca="1" si="240"/>
        <v/>
      </c>
      <c r="IH406" s="9" t="str">
        <f t="shared" ca="1" si="241"/>
        <v/>
      </c>
      <c r="II406" s="9" t="str">
        <f t="shared" ca="1" si="242"/>
        <v/>
      </c>
      <c r="IJ406" s="9" t="str">
        <f t="shared" ca="1" si="243"/>
        <v/>
      </c>
      <c r="IK406" s="9" t="str">
        <f t="shared" ca="1" si="244"/>
        <v/>
      </c>
      <c r="IL406" s="9" t="str">
        <f t="shared" ca="1" si="245"/>
        <v/>
      </c>
      <c r="IM406" s="9" t="str">
        <f t="shared" ca="1" si="246"/>
        <v/>
      </c>
      <c r="IN406" s="9" t="str">
        <f t="shared" ca="1" si="247"/>
        <v/>
      </c>
      <c r="IO406" s="9" t="str">
        <f t="shared" ca="1" si="248"/>
        <v/>
      </c>
      <c r="IP406" s="9" t="str">
        <f t="shared" ca="1" si="249"/>
        <v/>
      </c>
      <c r="IQ406" s="9" t="str">
        <f t="shared" ca="1" si="250"/>
        <v/>
      </c>
      <c r="IR406" s="9" t="str">
        <f t="shared" ca="1" si="251"/>
        <v/>
      </c>
      <c r="IS406" s="9" t="str">
        <f t="shared" ca="1" si="252"/>
        <v/>
      </c>
      <c r="IT406" s="9" t="str">
        <f t="shared" ca="1" si="253"/>
        <v/>
      </c>
      <c r="IU406" s="9" t="str">
        <f t="shared" ca="1" si="254"/>
        <v/>
      </c>
      <c r="IV406" s="31" t="str">
        <f t="shared" ca="1" si="255"/>
        <v/>
      </c>
    </row>
    <row r="407" spans="2:256">
      <c r="B407" s="163">
        <v>31</v>
      </c>
      <c r="C407" s="163" t="str">
        <f ca="1">IF(P407&gt;0,MAX($C$375:C406)+1,"")</f>
        <v/>
      </c>
      <c r="D407" s="163" t="str">
        <f ca="1">IF(ISERROR(INDEX(WS,ROWS($B$377:$B407))),"",MID(INDEX(WS,ROWS($B$377:$B407)), FIND("]",INDEX(WS,ROWS($B$377:$B407)))+1,32))&amp;T(NOW())</f>
        <v/>
      </c>
      <c r="E407" s="163" t="str">
        <f t="shared" ca="1" si="5"/>
        <v/>
      </c>
      <c r="F407" s="163" t="str">
        <f t="shared" ca="1" si="6"/>
        <v/>
      </c>
      <c r="G407" s="163" t="str">
        <f t="shared" ca="1" si="7"/>
        <v/>
      </c>
      <c r="H407" s="163" t="str">
        <f t="shared" ca="1" si="8"/>
        <v/>
      </c>
      <c r="I407" s="163" t="str">
        <f t="shared" ca="1" si="9"/>
        <v/>
      </c>
      <c r="J407" s="163" t="str">
        <f t="shared" ca="1" si="10"/>
        <v/>
      </c>
      <c r="K407" s="163" t="str">
        <f t="shared" ca="1" si="11"/>
        <v/>
      </c>
      <c r="L407" s="163" t="str">
        <f t="shared" ca="1" si="12"/>
        <v/>
      </c>
      <c r="M407" s="163" t="str">
        <f t="shared" ca="1" si="13"/>
        <v/>
      </c>
      <c r="N407" s="344" t="str">
        <f t="shared" ca="1" si="14"/>
        <v/>
      </c>
      <c r="O407" s="344" t="str">
        <f t="shared" ca="1" si="15"/>
        <v/>
      </c>
      <c r="P407" s="163">
        <f t="shared" ca="1" si="4"/>
        <v>0</v>
      </c>
      <c r="Q407" s="14" t="str">
        <f t="shared" ca="1" si="16"/>
        <v/>
      </c>
      <c r="R407" s="14" t="str">
        <f t="shared" ca="1" si="17"/>
        <v/>
      </c>
      <c r="S407" s="14" t="str">
        <f t="shared" ca="1" si="18"/>
        <v/>
      </c>
      <c r="T407" s="14" t="str">
        <f t="shared" ca="1" si="19"/>
        <v/>
      </c>
      <c r="U407" s="14" t="str">
        <f t="shared" ca="1" si="20"/>
        <v/>
      </c>
      <c r="V407" s="14" t="str">
        <f t="shared" ca="1" si="21"/>
        <v/>
      </c>
      <c r="W407" s="14" t="str">
        <f t="shared" ca="1" si="22"/>
        <v/>
      </c>
      <c r="X407" s="14" t="str">
        <f t="shared" ca="1" si="23"/>
        <v/>
      </c>
      <c r="Y407" s="14" t="str">
        <f t="shared" ca="1" si="24"/>
        <v/>
      </c>
      <c r="Z407" s="14" t="str">
        <f t="shared" ca="1" si="25"/>
        <v/>
      </c>
      <c r="AA407" s="14" t="str">
        <f t="shared" ca="1" si="26"/>
        <v/>
      </c>
      <c r="AB407" s="14" t="str">
        <f t="shared" ca="1" si="27"/>
        <v/>
      </c>
      <c r="AC407" s="14" t="str">
        <f t="shared" ca="1" si="28"/>
        <v/>
      </c>
      <c r="AD407" s="14" t="str">
        <f t="shared" ca="1" si="29"/>
        <v/>
      </c>
      <c r="AE407" s="14" t="str">
        <f t="shared" ca="1" si="30"/>
        <v/>
      </c>
      <c r="AF407" s="14" t="str">
        <f t="shared" ca="1" si="31"/>
        <v/>
      </c>
      <c r="AG407" s="14" t="str">
        <f t="shared" ca="1" si="32"/>
        <v/>
      </c>
      <c r="AH407" s="14" t="str">
        <f t="shared" ca="1" si="33"/>
        <v/>
      </c>
      <c r="AI407" s="14" t="str">
        <f t="shared" ca="1" si="34"/>
        <v/>
      </c>
      <c r="AJ407" s="14" t="str">
        <f t="shared" ca="1" si="35"/>
        <v/>
      </c>
      <c r="AK407" s="14" t="str">
        <f t="shared" ca="1" si="36"/>
        <v/>
      </c>
      <c r="AL407" s="14" t="str">
        <f t="shared" ca="1" si="37"/>
        <v/>
      </c>
      <c r="AM407" s="14" t="str">
        <f t="shared" ca="1" si="38"/>
        <v/>
      </c>
      <c r="AN407" s="14" t="str">
        <f t="shared" ca="1" si="39"/>
        <v/>
      </c>
      <c r="AO407" s="14" t="str">
        <f t="shared" ca="1" si="40"/>
        <v/>
      </c>
      <c r="AP407" s="14" t="str">
        <f t="shared" ca="1" si="41"/>
        <v/>
      </c>
      <c r="AQ407" s="14" t="str">
        <f t="shared" ca="1" si="42"/>
        <v/>
      </c>
      <c r="AR407" s="14" t="str">
        <f t="shared" ca="1" si="43"/>
        <v/>
      </c>
      <c r="AS407" s="14" t="str">
        <f t="shared" ca="1" si="44"/>
        <v/>
      </c>
      <c r="AT407" s="14" t="str">
        <f t="shared" ca="1" si="45"/>
        <v/>
      </c>
      <c r="AU407" s="14" t="str">
        <f t="shared" ca="1" si="46"/>
        <v/>
      </c>
      <c r="AV407" s="14" t="str">
        <f t="shared" ca="1" si="47"/>
        <v/>
      </c>
      <c r="AW407" s="14" t="str">
        <f t="shared" ca="1" si="48"/>
        <v/>
      </c>
      <c r="AX407" s="14" t="str">
        <f t="shared" ca="1" si="49"/>
        <v/>
      </c>
      <c r="AY407" s="14" t="str">
        <f t="shared" ca="1" si="50"/>
        <v/>
      </c>
      <c r="AZ407" s="14" t="str">
        <f t="shared" ca="1" si="51"/>
        <v/>
      </c>
      <c r="BA407" s="14" t="str">
        <f t="shared" ca="1" si="52"/>
        <v/>
      </c>
      <c r="BB407" s="14" t="str">
        <f t="shared" ca="1" si="53"/>
        <v/>
      </c>
      <c r="BC407" s="14" t="str">
        <f t="shared" ca="1" si="54"/>
        <v/>
      </c>
      <c r="BD407" s="14" t="str">
        <f t="shared" ca="1" si="55"/>
        <v/>
      </c>
      <c r="BE407" s="14" t="str">
        <f t="shared" ca="1" si="56"/>
        <v/>
      </c>
      <c r="BF407" s="14" t="str">
        <f t="shared" ca="1" si="57"/>
        <v/>
      </c>
      <c r="BG407" s="14" t="str">
        <f t="shared" ca="1" si="58"/>
        <v/>
      </c>
      <c r="BH407" s="14" t="str">
        <f t="shared" ca="1" si="59"/>
        <v/>
      </c>
      <c r="BI407" s="14" t="str">
        <f t="shared" ca="1" si="60"/>
        <v/>
      </c>
      <c r="BJ407" s="14" t="str">
        <f t="shared" ca="1" si="61"/>
        <v/>
      </c>
      <c r="BK407" s="14" t="str">
        <f t="shared" ca="1" si="62"/>
        <v/>
      </c>
      <c r="BL407" s="14" t="str">
        <f t="shared" ca="1" si="63"/>
        <v/>
      </c>
      <c r="BM407" s="14" t="str">
        <f t="shared" ca="1" si="64"/>
        <v/>
      </c>
      <c r="BN407" s="14" t="str">
        <f t="shared" ca="1" si="65"/>
        <v/>
      </c>
      <c r="BO407" s="14" t="str">
        <f t="shared" ca="1" si="66"/>
        <v/>
      </c>
      <c r="BP407" s="14" t="str">
        <f t="shared" ca="1" si="67"/>
        <v/>
      </c>
      <c r="BQ407" s="14" t="str">
        <f t="shared" ca="1" si="68"/>
        <v/>
      </c>
      <c r="BR407" s="14" t="str">
        <f t="shared" ca="1" si="69"/>
        <v/>
      </c>
      <c r="BS407" s="14" t="str">
        <f t="shared" ca="1" si="70"/>
        <v/>
      </c>
      <c r="BT407" s="14" t="str">
        <f t="shared" ca="1" si="71"/>
        <v/>
      </c>
      <c r="BU407" s="14" t="str">
        <f t="shared" ca="1" si="72"/>
        <v/>
      </c>
      <c r="BV407" s="14" t="str">
        <f t="shared" ca="1" si="73"/>
        <v/>
      </c>
      <c r="BW407" s="14" t="str">
        <f t="shared" ca="1" si="74"/>
        <v/>
      </c>
      <c r="BX407" s="14" t="str">
        <f t="shared" ca="1" si="75"/>
        <v/>
      </c>
      <c r="BY407" s="14" t="str">
        <f t="shared" ca="1" si="76"/>
        <v/>
      </c>
      <c r="BZ407" s="14" t="str">
        <f t="shared" ca="1" si="77"/>
        <v/>
      </c>
      <c r="CA407" s="14" t="str">
        <f t="shared" ca="1" si="78"/>
        <v/>
      </c>
      <c r="CB407" s="14" t="str">
        <f t="shared" ca="1" si="79"/>
        <v/>
      </c>
      <c r="CC407" s="14" t="str">
        <f t="shared" ca="1" si="80"/>
        <v/>
      </c>
      <c r="CD407" s="14" t="str">
        <f t="shared" ca="1" si="81"/>
        <v/>
      </c>
      <c r="CE407" s="14" t="str">
        <f t="shared" ca="1" si="82"/>
        <v/>
      </c>
      <c r="CF407" s="14" t="str">
        <f t="shared" ca="1" si="83"/>
        <v/>
      </c>
      <c r="CG407" s="14" t="str">
        <f t="shared" ca="1" si="84"/>
        <v/>
      </c>
      <c r="CH407" s="14" t="str">
        <f t="shared" ca="1" si="85"/>
        <v/>
      </c>
      <c r="CI407" s="14" t="str">
        <f t="shared" ca="1" si="86"/>
        <v/>
      </c>
      <c r="CJ407" s="14" t="str">
        <f t="shared" ca="1" si="87"/>
        <v/>
      </c>
      <c r="CK407" s="14" t="str">
        <f t="shared" ca="1" si="88"/>
        <v/>
      </c>
      <c r="CL407" s="14" t="str">
        <f t="shared" ca="1" si="89"/>
        <v/>
      </c>
      <c r="CM407" s="14" t="str">
        <f t="shared" ca="1" si="90"/>
        <v/>
      </c>
      <c r="CN407" s="14" t="str">
        <f t="shared" ca="1" si="91"/>
        <v/>
      </c>
      <c r="CO407" s="14" t="str">
        <f t="shared" ca="1" si="92"/>
        <v/>
      </c>
      <c r="CP407" s="14" t="str">
        <f t="shared" ca="1" si="93"/>
        <v/>
      </c>
      <c r="CQ407" s="14" t="str">
        <f t="shared" ca="1" si="94"/>
        <v/>
      </c>
      <c r="CR407" s="14" t="str">
        <f t="shared" ca="1" si="95"/>
        <v/>
      </c>
      <c r="CS407" s="9" t="str">
        <f t="shared" ca="1" si="96"/>
        <v/>
      </c>
      <c r="CT407" s="9" t="str">
        <f t="shared" ca="1" si="97"/>
        <v/>
      </c>
      <c r="CU407" s="9" t="str">
        <f t="shared" ca="1" si="98"/>
        <v/>
      </c>
      <c r="CV407" s="9" t="str">
        <f t="shared" ca="1" si="99"/>
        <v/>
      </c>
      <c r="CW407" s="9" t="str">
        <f t="shared" ca="1" si="100"/>
        <v/>
      </c>
      <c r="CX407" s="9" t="str">
        <f t="shared" ca="1" si="101"/>
        <v/>
      </c>
      <c r="CY407" s="9" t="str">
        <f t="shared" ca="1" si="102"/>
        <v/>
      </c>
      <c r="CZ407" s="9" t="str">
        <f t="shared" ca="1" si="103"/>
        <v/>
      </c>
      <c r="DA407" s="9" t="str">
        <f t="shared" ca="1" si="104"/>
        <v/>
      </c>
      <c r="DB407" s="9" t="str">
        <f t="shared" ca="1" si="105"/>
        <v/>
      </c>
      <c r="DC407" s="9" t="str">
        <f t="shared" ca="1" si="106"/>
        <v/>
      </c>
      <c r="DD407" s="9" t="str">
        <f t="shared" ca="1" si="107"/>
        <v/>
      </c>
      <c r="DE407" s="9" t="str">
        <f t="shared" ca="1" si="108"/>
        <v/>
      </c>
      <c r="DF407" s="9" t="str">
        <f t="shared" ca="1" si="109"/>
        <v/>
      </c>
      <c r="DG407" s="9" t="str">
        <f t="shared" ca="1" si="110"/>
        <v/>
      </c>
      <c r="DH407" s="9" t="str">
        <f t="shared" ca="1" si="111"/>
        <v/>
      </c>
      <c r="DI407" s="9" t="str">
        <f t="shared" ca="1" si="112"/>
        <v/>
      </c>
      <c r="DJ407" s="9" t="str">
        <f t="shared" ca="1" si="113"/>
        <v/>
      </c>
      <c r="DK407" s="9" t="str">
        <f t="shared" ca="1" si="114"/>
        <v/>
      </c>
      <c r="DL407" s="9" t="str">
        <f t="shared" ca="1" si="115"/>
        <v/>
      </c>
      <c r="DM407" s="9" t="str">
        <f t="shared" ca="1" si="116"/>
        <v/>
      </c>
      <c r="DN407" s="9" t="str">
        <f t="shared" ca="1" si="117"/>
        <v/>
      </c>
      <c r="DO407" s="9" t="str">
        <f t="shared" ca="1" si="118"/>
        <v/>
      </c>
      <c r="DP407" s="9" t="str">
        <f t="shared" ca="1" si="119"/>
        <v/>
      </c>
      <c r="DQ407" s="9" t="str">
        <f t="shared" ca="1" si="120"/>
        <v/>
      </c>
      <c r="DR407" s="9" t="str">
        <f t="shared" ca="1" si="121"/>
        <v/>
      </c>
      <c r="DS407" s="9" t="str">
        <f t="shared" ca="1" si="122"/>
        <v/>
      </c>
      <c r="DT407" s="9" t="str">
        <f t="shared" ca="1" si="123"/>
        <v/>
      </c>
      <c r="DU407" s="9" t="str">
        <f t="shared" ca="1" si="124"/>
        <v/>
      </c>
      <c r="DV407" s="9" t="str">
        <f t="shared" ca="1" si="125"/>
        <v/>
      </c>
      <c r="DW407" s="9" t="str">
        <f t="shared" ca="1" si="126"/>
        <v/>
      </c>
      <c r="DX407" s="9" t="str">
        <f t="shared" ca="1" si="127"/>
        <v/>
      </c>
      <c r="DY407" s="9" t="str">
        <f t="shared" ca="1" si="128"/>
        <v/>
      </c>
      <c r="DZ407" s="9" t="str">
        <f t="shared" ca="1" si="129"/>
        <v/>
      </c>
      <c r="EA407" s="9" t="str">
        <f t="shared" ca="1" si="130"/>
        <v/>
      </c>
      <c r="EB407" s="9" t="str">
        <f t="shared" ca="1" si="131"/>
        <v/>
      </c>
      <c r="EC407" s="9" t="str">
        <f t="shared" ca="1" si="132"/>
        <v/>
      </c>
      <c r="ED407" s="9" t="str">
        <f t="shared" ca="1" si="133"/>
        <v/>
      </c>
      <c r="EE407" s="9" t="str">
        <f t="shared" ca="1" si="134"/>
        <v/>
      </c>
      <c r="EF407" s="9" t="str">
        <f t="shared" ca="1" si="135"/>
        <v/>
      </c>
      <c r="EG407" s="9" t="str">
        <f t="shared" ca="1" si="136"/>
        <v/>
      </c>
      <c r="EH407" s="9" t="str">
        <f t="shared" ca="1" si="137"/>
        <v/>
      </c>
      <c r="EI407" s="9" t="str">
        <f t="shared" ca="1" si="138"/>
        <v/>
      </c>
      <c r="EJ407" s="9" t="str">
        <f t="shared" ca="1" si="139"/>
        <v/>
      </c>
      <c r="EK407" s="9" t="str">
        <f t="shared" ca="1" si="140"/>
        <v/>
      </c>
      <c r="EL407" s="9" t="str">
        <f t="shared" ca="1" si="141"/>
        <v/>
      </c>
      <c r="EM407" s="9" t="str">
        <f t="shared" ca="1" si="142"/>
        <v/>
      </c>
      <c r="EN407" s="9" t="str">
        <f t="shared" ca="1" si="143"/>
        <v/>
      </c>
      <c r="EO407" s="9" t="str">
        <f t="shared" ca="1" si="144"/>
        <v/>
      </c>
      <c r="EP407" s="9" t="str">
        <f t="shared" ca="1" si="145"/>
        <v/>
      </c>
      <c r="EQ407" s="9" t="str">
        <f t="shared" ca="1" si="146"/>
        <v/>
      </c>
      <c r="ER407" s="9" t="str">
        <f t="shared" ca="1" si="147"/>
        <v/>
      </c>
      <c r="ES407" s="9" t="str">
        <f t="shared" ca="1" si="148"/>
        <v/>
      </c>
      <c r="ET407" s="9" t="str">
        <f t="shared" ca="1" si="149"/>
        <v/>
      </c>
      <c r="EU407" s="9" t="str">
        <f t="shared" ca="1" si="150"/>
        <v/>
      </c>
      <c r="EV407" s="9" t="str">
        <f t="shared" ca="1" si="151"/>
        <v/>
      </c>
      <c r="EW407" s="9" t="str">
        <f t="shared" ca="1" si="152"/>
        <v/>
      </c>
      <c r="EX407" s="9" t="str">
        <f t="shared" ca="1" si="153"/>
        <v/>
      </c>
      <c r="EY407" s="9" t="str">
        <f t="shared" ca="1" si="154"/>
        <v/>
      </c>
      <c r="EZ407" s="9" t="str">
        <f t="shared" ca="1" si="155"/>
        <v/>
      </c>
      <c r="FA407" s="9" t="str">
        <f t="shared" ca="1" si="156"/>
        <v/>
      </c>
      <c r="FB407" s="9" t="str">
        <f t="shared" ca="1" si="157"/>
        <v/>
      </c>
      <c r="FC407" s="9" t="str">
        <f t="shared" ca="1" si="158"/>
        <v/>
      </c>
      <c r="FD407" s="9" t="str">
        <f t="shared" ca="1" si="159"/>
        <v/>
      </c>
      <c r="FE407" s="9" t="str">
        <f t="shared" ca="1" si="160"/>
        <v/>
      </c>
      <c r="FF407" s="9" t="str">
        <f t="shared" ca="1" si="161"/>
        <v/>
      </c>
      <c r="FG407" s="9" t="str">
        <f t="shared" ca="1" si="162"/>
        <v/>
      </c>
      <c r="FH407" s="9" t="str">
        <f t="shared" ca="1" si="163"/>
        <v/>
      </c>
      <c r="FI407" s="9" t="str">
        <f t="shared" ca="1" si="164"/>
        <v/>
      </c>
      <c r="FJ407" s="9" t="str">
        <f t="shared" ca="1" si="165"/>
        <v/>
      </c>
      <c r="FK407" s="9" t="str">
        <f t="shared" ca="1" si="166"/>
        <v/>
      </c>
      <c r="FL407" s="9" t="str">
        <f t="shared" ca="1" si="167"/>
        <v/>
      </c>
      <c r="FM407" s="9" t="str">
        <f t="shared" ca="1" si="168"/>
        <v/>
      </c>
      <c r="FN407" s="9" t="str">
        <f t="shared" ca="1" si="169"/>
        <v/>
      </c>
      <c r="FO407" s="9" t="str">
        <f t="shared" ca="1" si="170"/>
        <v/>
      </c>
      <c r="FP407" s="9" t="str">
        <f t="shared" ca="1" si="171"/>
        <v/>
      </c>
      <c r="FQ407" s="9" t="str">
        <f t="shared" ca="1" si="172"/>
        <v/>
      </c>
      <c r="FR407" s="9" t="str">
        <f t="shared" ca="1" si="173"/>
        <v/>
      </c>
      <c r="FS407" s="9" t="str">
        <f t="shared" ca="1" si="174"/>
        <v/>
      </c>
      <c r="FT407" s="9" t="str">
        <f t="shared" ca="1" si="175"/>
        <v/>
      </c>
      <c r="FU407" s="9" t="str">
        <f t="shared" ca="1" si="176"/>
        <v/>
      </c>
      <c r="FV407" s="9" t="str">
        <f t="shared" ca="1" si="177"/>
        <v/>
      </c>
      <c r="FW407" s="9" t="str">
        <f t="shared" ca="1" si="178"/>
        <v/>
      </c>
      <c r="FX407" s="9" t="str">
        <f t="shared" ca="1" si="179"/>
        <v/>
      </c>
      <c r="FY407" s="9" t="str">
        <f t="shared" ca="1" si="180"/>
        <v/>
      </c>
      <c r="FZ407" s="9" t="str">
        <f t="shared" ca="1" si="181"/>
        <v/>
      </c>
      <c r="GA407" s="9" t="str">
        <f t="shared" ca="1" si="182"/>
        <v/>
      </c>
      <c r="GB407" s="9" t="str">
        <f t="shared" ca="1" si="183"/>
        <v/>
      </c>
      <c r="GC407" s="9" t="str">
        <f t="shared" ca="1" si="184"/>
        <v/>
      </c>
      <c r="GD407" s="9" t="str">
        <f t="shared" ca="1" si="185"/>
        <v/>
      </c>
      <c r="GE407" s="9" t="str">
        <f t="shared" ca="1" si="186"/>
        <v/>
      </c>
      <c r="GF407" s="9" t="str">
        <f t="shared" ca="1" si="187"/>
        <v/>
      </c>
      <c r="GG407" s="9" t="str">
        <f t="shared" ca="1" si="188"/>
        <v/>
      </c>
      <c r="GH407" s="9" t="str">
        <f t="shared" ca="1" si="189"/>
        <v/>
      </c>
      <c r="GI407" s="9" t="str">
        <f t="shared" ca="1" si="190"/>
        <v/>
      </c>
      <c r="GJ407" s="9" t="str">
        <f t="shared" ca="1" si="191"/>
        <v/>
      </c>
      <c r="GK407" s="9" t="str">
        <f t="shared" ca="1" si="192"/>
        <v/>
      </c>
      <c r="GL407" s="9" t="str">
        <f t="shared" ca="1" si="193"/>
        <v/>
      </c>
      <c r="GM407" s="9" t="str">
        <f t="shared" ca="1" si="194"/>
        <v/>
      </c>
      <c r="GN407" s="9" t="str">
        <f t="shared" ca="1" si="195"/>
        <v/>
      </c>
      <c r="GO407" s="9" t="str">
        <f t="shared" ca="1" si="196"/>
        <v/>
      </c>
      <c r="GP407" s="9" t="str">
        <f t="shared" ca="1" si="197"/>
        <v/>
      </c>
      <c r="GQ407" s="9" t="str">
        <f t="shared" ca="1" si="198"/>
        <v/>
      </c>
      <c r="GR407" s="9" t="str">
        <f t="shared" ca="1" si="199"/>
        <v/>
      </c>
      <c r="GS407" s="9" t="str">
        <f t="shared" ca="1" si="200"/>
        <v/>
      </c>
      <c r="GT407" s="9" t="str">
        <f t="shared" ca="1" si="201"/>
        <v/>
      </c>
      <c r="GU407" s="9" t="str">
        <f t="shared" ca="1" si="202"/>
        <v/>
      </c>
      <c r="GV407" s="9" t="str">
        <f t="shared" ca="1" si="203"/>
        <v/>
      </c>
      <c r="GW407" s="9" t="str">
        <f t="shared" ca="1" si="204"/>
        <v/>
      </c>
      <c r="GX407" s="9" t="str">
        <f t="shared" ca="1" si="205"/>
        <v/>
      </c>
      <c r="GY407" s="9" t="str">
        <f t="shared" ca="1" si="206"/>
        <v/>
      </c>
      <c r="GZ407" s="9" t="str">
        <f t="shared" ca="1" si="207"/>
        <v/>
      </c>
      <c r="HA407" s="9" t="str">
        <f t="shared" ca="1" si="208"/>
        <v/>
      </c>
      <c r="HB407" s="9" t="str">
        <f t="shared" ca="1" si="209"/>
        <v/>
      </c>
      <c r="HC407" s="9" t="str">
        <f t="shared" ca="1" si="210"/>
        <v/>
      </c>
      <c r="HD407" s="9" t="str">
        <f t="shared" ca="1" si="211"/>
        <v/>
      </c>
      <c r="HE407" s="9" t="str">
        <f t="shared" ca="1" si="212"/>
        <v/>
      </c>
      <c r="HF407" s="9" t="str">
        <f t="shared" ca="1" si="213"/>
        <v/>
      </c>
      <c r="HG407" s="9" t="str">
        <f t="shared" ca="1" si="214"/>
        <v/>
      </c>
      <c r="HH407" s="9" t="str">
        <f t="shared" ca="1" si="215"/>
        <v/>
      </c>
      <c r="HI407" s="9" t="str">
        <f t="shared" ca="1" si="216"/>
        <v/>
      </c>
      <c r="HJ407" s="9" t="str">
        <f t="shared" ca="1" si="217"/>
        <v/>
      </c>
      <c r="HK407" s="9" t="str">
        <f t="shared" ca="1" si="218"/>
        <v/>
      </c>
      <c r="HL407" s="9" t="str">
        <f t="shared" ca="1" si="219"/>
        <v/>
      </c>
      <c r="HM407" s="31" t="str">
        <f t="shared" ca="1" si="220"/>
        <v/>
      </c>
      <c r="HN407" s="9" t="str">
        <f t="shared" ca="1" si="221"/>
        <v/>
      </c>
      <c r="HO407" s="9" t="str">
        <f t="shared" ca="1" si="222"/>
        <v/>
      </c>
      <c r="HP407" s="9" t="str">
        <f t="shared" ca="1" si="223"/>
        <v/>
      </c>
      <c r="HQ407" s="9" t="str">
        <f t="shared" ca="1" si="224"/>
        <v/>
      </c>
      <c r="HR407" s="9" t="str">
        <f t="shared" ca="1" si="225"/>
        <v/>
      </c>
      <c r="HS407" s="9" t="str">
        <f t="shared" ca="1" si="226"/>
        <v/>
      </c>
      <c r="HT407" s="9" t="str">
        <f t="shared" ca="1" si="227"/>
        <v/>
      </c>
      <c r="HU407" s="9" t="str">
        <f t="shared" ca="1" si="228"/>
        <v/>
      </c>
      <c r="HV407" s="9" t="str">
        <f t="shared" ca="1" si="229"/>
        <v/>
      </c>
      <c r="HW407" s="9" t="str">
        <f t="shared" ca="1" si="230"/>
        <v/>
      </c>
      <c r="HX407" s="9" t="str">
        <f t="shared" ca="1" si="231"/>
        <v/>
      </c>
      <c r="HY407" s="9" t="str">
        <f t="shared" ca="1" si="232"/>
        <v/>
      </c>
      <c r="HZ407" s="9" t="str">
        <f t="shared" ca="1" si="233"/>
        <v/>
      </c>
      <c r="IA407" s="9" t="str">
        <f t="shared" ca="1" si="234"/>
        <v/>
      </c>
      <c r="IB407" s="9" t="str">
        <f t="shared" ca="1" si="235"/>
        <v/>
      </c>
      <c r="IC407" s="9" t="str">
        <f t="shared" ca="1" si="236"/>
        <v/>
      </c>
      <c r="ID407" s="9" t="str">
        <f t="shared" ca="1" si="237"/>
        <v/>
      </c>
      <c r="IE407" s="9" t="str">
        <f t="shared" ca="1" si="238"/>
        <v/>
      </c>
      <c r="IF407" s="9" t="str">
        <f t="shared" ca="1" si="239"/>
        <v/>
      </c>
      <c r="IG407" s="9" t="str">
        <f t="shared" ca="1" si="240"/>
        <v/>
      </c>
      <c r="IH407" s="9" t="str">
        <f t="shared" ca="1" si="241"/>
        <v/>
      </c>
      <c r="II407" s="9" t="str">
        <f t="shared" ca="1" si="242"/>
        <v/>
      </c>
      <c r="IJ407" s="9" t="str">
        <f t="shared" ca="1" si="243"/>
        <v/>
      </c>
      <c r="IK407" s="9" t="str">
        <f t="shared" ca="1" si="244"/>
        <v/>
      </c>
      <c r="IL407" s="9" t="str">
        <f t="shared" ca="1" si="245"/>
        <v/>
      </c>
      <c r="IM407" s="9" t="str">
        <f t="shared" ca="1" si="246"/>
        <v/>
      </c>
      <c r="IN407" s="9" t="str">
        <f t="shared" ca="1" si="247"/>
        <v/>
      </c>
      <c r="IO407" s="9" t="str">
        <f t="shared" ca="1" si="248"/>
        <v/>
      </c>
      <c r="IP407" s="9" t="str">
        <f t="shared" ca="1" si="249"/>
        <v/>
      </c>
      <c r="IQ407" s="9" t="str">
        <f t="shared" ca="1" si="250"/>
        <v/>
      </c>
      <c r="IR407" s="9" t="str">
        <f t="shared" ca="1" si="251"/>
        <v/>
      </c>
      <c r="IS407" s="9" t="str">
        <f t="shared" ca="1" si="252"/>
        <v/>
      </c>
      <c r="IT407" s="9" t="str">
        <f t="shared" ca="1" si="253"/>
        <v/>
      </c>
      <c r="IU407" s="9" t="str">
        <f t="shared" ca="1" si="254"/>
        <v/>
      </c>
      <c r="IV407" s="31" t="str">
        <f t="shared" ca="1" si="255"/>
        <v/>
      </c>
    </row>
    <row r="408" spans="2:256">
      <c r="B408" s="163">
        <v>32</v>
      </c>
      <c r="C408" s="163" t="str">
        <f ca="1">IF(P408&gt;0,MAX($C$375:C407)+1,"")</f>
        <v/>
      </c>
      <c r="D408" s="163" t="str">
        <f ca="1">IF(ISERROR(INDEX(WS,ROWS($B$377:$B408))),"",MID(INDEX(WS,ROWS($B$377:$B408)), FIND("]",INDEX(WS,ROWS($B$377:$B408)))+1,32))&amp;T(NOW())</f>
        <v/>
      </c>
      <c r="E408" s="163" t="str">
        <f t="shared" ca="1" si="5"/>
        <v/>
      </c>
      <c r="F408" s="163" t="str">
        <f t="shared" ca="1" si="6"/>
        <v/>
      </c>
      <c r="G408" s="163" t="str">
        <f t="shared" ca="1" si="7"/>
        <v/>
      </c>
      <c r="H408" s="163" t="str">
        <f t="shared" ca="1" si="8"/>
        <v/>
      </c>
      <c r="I408" s="163" t="str">
        <f t="shared" ca="1" si="9"/>
        <v/>
      </c>
      <c r="J408" s="163" t="str">
        <f t="shared" ca="1" si="10"/>
        <v/>
      </c>
      <c r="K408" s="163" t="str">
        <f t="shared" ca="1" si="11"/>
        <v/>
      </c>
      <c r="L408" s="163" t="str">
        <f t="shared" ca="1" si="12"/>
        <v/>
      </c>
      <c r="M408" s="163" t="str">
        <f t="shared" ca="1" si="13"/>
        <v/>
      </c>
      <c r="N408" s="344" t="str">
        <f t="shared" ca="1" si="14"/>
        <v/>
      </c>
      <c r="O408" s="344" t="str">
        <f t="shared" ca="1" si="15"/>
        <v/>
      </c>
      <c r="P408" s="163">
        <f t="shared" ca="1" si="4"/>
        <v>0</v>
      </c>
      <c r="Q408" s="14" t="str">
        <f t="shared" ca="1" si="16"/>
        <v/>
      </c>
      <c r="R408" s="14" t="str">
        <f t="shared" ca="1" si="17"/>
        <v/>
      </c>
      <c r="S408" s="14" t="str">
        <f t="shared" ca="1" si="18"/>
        <v/>
      </c>
      <c r="T408" s="14" t="str">
        <f t="shared" ca="1" si="19"/>
        <v/>
      </c>
      <c r="U408" s="14" t="str">
        <f t="shared" ca="1" si="20"/>
        <v/>
      </c>
      <c r="V408" s="14" t="str">
        <f t="shared" ca="1" si="21"/>
        <v/>
      </c>
      <c r="W408" s="14" t="str">
        <f t="shared" ca="1" si="22"/>
        <v/>
      </c>
      <c r="X408" s="14" t="str">
        <f t="shared" ca="1" si="23"/>
        <v/>
      </c>
      <c r="Y408" s="14" t="str">
        <f t="shared" ca="1" si="24"/>
        <v/>
      </c>
      <c r="Z408" s="14" t="str">
        <f t="shared" ca="1" si="25"/>
        <v/>
      </c>
      <c r="AA408" s="14" t="str">
        <f t="shared" ca="1" si="26"/>
        <v/>
      </c>
      <c r="AB408" s="14" t="str">
        <f t="shared" ca="1" si="27"/>
        <v/>
      </c>
      <c r="AC408" s="14" t="str">
        <f t="shared" ca="1" si="28"/>
        <v/>
      </c>
      <c r="AD408" s="14" t="str">
        <f t="shared" ca="1" si="29"/>
        <v/>
      </c>
      <c r="AE408" s="14" t="str">
        <f t="shared" ca="1" si="30"/>
        <v/>
      </c>
      <c r="AF408" s="14" t="str">
        <f t="shared" ca="1" si="31"/>
        <v/>
      </c>
      <c r="AG408" s="14" t="str">
        <f t="shared" ca="1" si="32"/>
        <v/>
      </c>
      <c r="AH408" s="14" t="str">
        <f t="shared" ca="1" si="33"/>
        <v/>
      </c>
      <c r="AI408" s="14" t="str">
        <f t="shared" ca="1" si="34"/>
        <v/>
      </c>
      <c r="AJ408" s="14" t="str">
        <f t="shared" ca="1" si="35"/>
        <v/>
      </c>
      <c r="AK408" s="14" t="str">
        <f t="shared" ca="1" si="36"/>
        <v/>
      </c>
      <c r="AL408" s="14" t="str">
        <f t="shared" ca="1" si="37"/>
        <v/>
      </c>
      <c r="AM408" s="14" t="str">
        <f t="shared" ca="1" si="38"/>
        <v/>
      </c>
      <c r="AN408" s="14" t="str">
        <f t="shared" ca="1" si="39"/>
        <v/>
      </c>
      <c r="AO408" s="14" t="str">
        <f t="shared" ca="1" si="40"/>
        <v/>
      </c>
      <c r="AP408" s="14" t="str">
        <f t="shared" ca="1" si="41"/>
        <v/>
      </c>
      <c r="AQ408" s="14" t="str">
        <f t="shared" ca="1" si="42"/>
        <v/>
      </c>
      <c r="AR408" s="14" t="str">
        <f t="shared" ca="1" si="43"/>
        <v/>
      </c>
      <c r="AS408" s="14" t="str">
        <f t="shared" ca="1" si="44"/>
        <v/>
      </c>
      <c r="AT408" s="14" t="str">
        <f t="shared" ca="1" si="45"/>
        <v/>
      </c>
      <c r="AU408" s="14" t="str">
        <f t="shared" ca="1" si="46"/>
        <v/>
      </c>
      <c r="AV408" s="14" t="str">
        <f t="shared" ca="1" si="47"/>
        <v/>
      </c>
      <c r="AW408" s="14" t="str">
        <f t="shared" ca="1" si="48"/>
        <v/>
      </c>
      <c r="AX408" s="14" t="str">
        <f t="shared" ca="1" si="49"/>
        <v/>
      </c>
      <c r="AY408" s="14" t="str">
        <f t="shared" ca="1" si="50"/>
        <v/>
      </c>
      <c r="AZ408" s="14" t="str">
        <f t="shared" ca="1" si="51"/>
        <v/>
      </c>
      <c r="BA408" s="14" t="str">
        <f t="shared" ca="1" si="52"/>
        <v/>
      </c>
      <c r="BB408" s="14" t="str">
        <f t="shared" ca="1" si="53"/>
        <v/>
      </c>
      <c r="BC408" s="14" t="str">
        <f t="shared" ca="1" si="54"/>
        <v/>
      </c>
      <c r="BD408" s="14" t="str">
        <f t="shared" ca="1" si="55"/>
        <v/>
      </c>
      <c r="BE408" s="14" t="str">
        <f t="shared" ca="1" si="56"/>
        <v/>
      </c>
      <c r="BF408" s="14" t="str">
        <f t="shared" ca="1" si="57"/>
        <v/>
      </c>
      <c r="BG408" s="14" t="str">
        <f t="shared" ca="1" si="58"/>
        <v/>
      </c>
      <c r="BH408" s="14" t="str">
        <f t="shared" ca="1" si="59"/>
        <v/>
      </c>
      <c r="BI408" s="14" t="str">
        <f t="shared" ca="1" si="60"/>
        <v/>
      </c>
      <c r="BJ408" s="14" t="str">
        <f t="shared" ca="1" si="61"/>
        <v/>
      </c>
      <c r="BK408" s="14" t="str">
        <f t="shared" ca="1" si="62"/>
        <v/>
      </c>
      <c r="BL408" s="14" t="str">
        <f t="shared" ca="1" si="63"/>
        <v/>
      </c>
      <c r="BM408" s="14" t="str">
        <f t="shared" ca="1" si="64"/>
        <v/>
      </c>
      <c r="BN408" s="14" t="str">
        <f t="shared" ca="1" si="65"/>
        <v/>
      </c>
      <c r="BO408" s="14" t="str">
        <f t="shared" ca="1" si="66"/>
        <v/>
      </c>
      <c r="BP408" s="14" t="str">
        <f t="shared" ca="1" si="67"/>
        <v/>
      </c>
      <c r="BQ408" s="14" t="str">
        <f t="shared" ca="1" si="68"/>
        <v/>
      </c>
      <c r="BR408" s="14" t="str">
        <f t="shared" ca="1" si="69"/>
        <v/>
      </c>
      <c r="BS408" s="14" t="str">
        <f t="shared" ca="1" si="70"/>
        <v/>
      </c>
      <c r="BT408" s="14" t="str">
        <f t="shared" ca="1" si="71"/>
        <v/>
      </c>
      <c r="BU408" s="14" t="str">
        <f t="shared" ca="1" si="72"/>
        <v/>
      </c>
      <c r="BV408" s="14" t="str">
        <f t="shared" ca="1" si="73"/>
        <v/>
      </c>
      <c r="BW408" s="14" t="str">
        <f t="shared" ca="1" si="74"/>
        <v/>
      </c>
      <c r="BX408" s="14" t="str">
        <f t="shared" ca="1" si="75"/>
        <v/>
      </c>
      <c r="BY408" s="14" t="str">
        <f t="shared" ca="1" si="76"/>
        <v/>
      </c>
      <c r="BZ408" s="14" t="str">
        <f t="shared" ca="1" si="77"/>
        <v/>
      </c>
      <c r="CA408" s="14" t="str">
        <f t="shared" ca="1" si="78"/>
        <v/>
      </c>
      <c r="CB408" s="14" t="str">
        <f t="shared" ca="1" si="79"/>
        <v/>
      </c>
      <c r="CC408" s="14" t="str">
        <f t="shared" ca="1" si="80"/>
        <v/>
      </c>
      <c r="CD408" s="14" t="str">
        <f t="shared" ca="1" si="81"/>
        <v/>
      </c>
      <c r="CE408" s="14" t="str">
        <f t="shared" ca="1" si="82"/>
        <v/>
      </c>
      <c r="CF408" s="14" t="str">
        <f t="shared" ca="1" si="83"/>
        <v/>
      </c>
      <c r="CG408" s="14" t="str">
        <f t="shared" ca="1" si="84"/>
        <v/>
      </c>
      <c r="CH408" s="14" t="str">
        <f t="shared" ca="1" si="85"/>
        <v/>
      </c>
      <c r="CI408" s="14" t="str">
        <f t="shared" ca="1" si="86"/>
        <v/>
      </c>
      <c r="CJ408" s="14" t="str">
        <f t="shared" ca="1" si="87"/>
        <v/>
      </c>
      <c r="CK408" s="14" t="str">
        <f t="shared" ca="1" si="88"/>
        <v/>
      </c>
      <c r="CL408" s="14" t="str">
        <f t="shared" ca="1" si="89"/>
        <v/>
      </c>
      <c r="CM408" s="14" t="str">
        <f t="shared" ca="1" si="90"/>
        <v/>
      </c>
      <c r="CN408" s="14" t="str">
        <f t="shared" ca="1" si="91"/>
        <v/>
      </c>
      <c r="CO408" s="14" t="str">
        <f t="shared" ca="1" si="92"/>
        <v/>
      </c>
      <c r="CP408" s="14" t="str">
        <f t="shared" ca="1" si="93"/>
        <v/>
      </c>
      <c r="CQ408" s="14" t="str">
        <f t="shared" ca="1" si="94"/>
        <v/>
      </c>
      <c r="CR408" s="14" t="str">
        <f t="shared" ca="1" si="95"/>
        <v/>
      </c>
      <c r="CS408" s="9" t="str">
        <f t="shared" ca="1" si="96"/>
        <v/>
      </c>
      <c r="CT408" s="9" t="str">
        <f t="shared" ca="1" si="97"/>
        <v/>
      </c>
      <c r="CU408" s="9" t="str">
        <f t="shared" ca="1" si="98"/>
        <v/>
      </c>
      <c r="CV408" s="9" t="str">
        <f t="shared" ca="1" si="99"/>
        <v/>
      </c>
      <c r="CW408" s="9" t="str">
        <f t="shared" ca="1" si="100"/>
        <v/>
      </c>
      <c r="CX408" s="9" t="str">
        <f t="shared" ca="1" si="101"/>
        <v/>
      </c>
      <c r="CY408" s="9" t="str">
        <f t="shared" ca="1" si="102"/>
        <v/>
      </c>
      <c r="CZ408" s="9" t="str">
        <f t="shared" ca="1" si="103"/>
        <v/>
      </c>
      <c r="DA408" s="9" t="str">
        <f t="shared" ca="1" si="104"/>
        <v/>
      </c>
      <c r="DB408" s="9" t="str">
        <f t="shared" ca="1" si="105"/>
        <v/>
      </c>
      <c r="DC408" s="9" t="str">
        <f t="shared" ca="1" si="106"/>
        <v/>
      </c>
      <c r="DD408" s="9" t="str">
        <f t="shared" ca="1" si="107"/>
        <v/>
      </c>
      <c r="DE408" s="9" t="str">
        <f t="shared" ca="1" si="108"/>
        <v/>
      </c>
      <c r="DF408" s="9" t="str">
        <f t="shared" ca="1" si="109"/>
        <v/>
      </c>
      <c r="DG408" s="9" t="str">
        <f t="shared" ca="1" si="110"/>
        <v/>
      </c>
      <c r="DH408" s="9" t="str">
        <f t="shared" ca="1" si="111"/>
        <v/>
      </c>
      <c r="DI408" s="9" t="str">
        <f t="shared" ca="1" si="112"/>
        <v/>
      </c>
      <c r="DJ408" s="9" t="str">
        <f t="shared" ca="1" si="113"/>
        <v/>
      </c>
      <c r="DK408" s="9" t="str">
        <f t="shared" ca="1" si="114"/>
        <v/>
      </c>
      <c r="DL408" s="9" t="str">
        <f t="shared" ca="1" si="115"/>
        <v/>
      </c>
      <c r="DM408" s="9" t="str">
        <f t="shared" ca="1" si="116"/>
        <v/>
      </c>
      <c r="DN408" s="9" t="str">
        <f t="shared" ca="1" si="117"/>
        <v/>
      </c>
      <c r="DO408" s="9" t="str">
        <f t="shared" ca="1" si="118"/>
        <v/>
      </c>
      <c r="DP408" s="9" t="str">
        <f t="shared" ca="1" si="119"/>
        <v/>
      </c>
      <c r="DQ408" s="9" t="str">
        <f t="shared" ca="1" si="120"/>
        <v/>
      </c>
      <c r="DR408" s="9" t="str">
        <f t="shared" ca="1" si="121"/>
        <v/>
      </c>
      <c r="DS408" s="9" t="str">
        <f t="shared" ca="1" si="122"/>
        <v/>
      </c>
      <c r="DT408" s="9" t="str">
        <f t="shared" ca="1" si="123"/>
        <v/>
      </c>
      <c r="DU408" s="9" t="str">
        <f t="shared" ca="1" si="124"/>
        <v/>
      </c>
      <c r="DV408" s="9" t="str">
        <f t="shared" ca="1" si="125"/>
        <v/>
      </c>
      <c r="DW408" s="9" t="str">
        <f t="shared" ca="1" si="126"/>
        <v/>
      </c>
      <c r="DX408" s="9" t="str">
        <f t="shared" ca="1" si="127"/>
        <v/>
      </c>
      <c r="DY408" s="9" t="str">
        <f t="shared" ca="1" si="128"/>
        <v/>
      </c>
      <c r="DZ408" s="9" t="str">
        <f t="shared" ca="1" si="129"/>
        <v/>
      </c>
      <c r="EA408" s="9" t="str">
        <f t="shared" ca="1" si="130"/>
        <v/>
      </c>
      <c r="EB408" s="9" t="str">
        <f t="shared" ca="1" si="131"/>
        <v/>
      </c>
      <c r="EC408" s="9" t="str">
        <f t="shared" ca="1" si="132"/>
        <v/>
      </c>
      <c r="ED408" s="9" t="str">
        <f t="shared" ca="1" si="133"/>
        <v/>
      </c>
      <c r="EE408" s="9" t="str">
        <f t="shared" ca="1" si="134"/>
        <v/>
      </c>
      <c r="EF408" s="9" t="str">
        <f t="shared" ca="1" si="135"/>
        <v/>
      </c>
      <c r="EG408" s="9" t="str">
        <f t="shared" ca="1" si="136"/>
        <v/>
      </c>
      <c r="EH408" s="9" t="str">
        <f t="shared" ca="1" si="137"/>
        <v/>
      </c>
      <c r="EI408" s="9" t="str">
        <f t="shared" ca="1" si="138"/>
        <v/>
      </c>
      <c r="EJ408" s="9" t="str">
        <f t="shared" ca="1" si="139"/>
        <v/>
      </c>
      <c r="EK408" s="9" t="str">
        <f t="shared" ca="1" si="140"/>
        <v/>
      </c>
      <c r="EL408" s="9" t="str">
        <f t="shared" ca="1" si="141"/>
        <v/>
      </c>
      <c r="EM408" s="9" t="str">
        <f t="shared" ca="1" si="142"/>
        <v/>
      </c>
      <c r="EN408" s="9" t="str">
        <f t="shared" ca="1" si="143"/>
        <v/>
      </c>
      <c r="EO408" s="9" t="str">
        <f t="shared" ca="1" si="144"/>
        <v/>
      </c>
      <c r="EP408" s="9" t="str">
        <f t="shared" ca="1" si="145"/>
        <v/>
      </c>
      <c r="EQ408" s="9" t="str">
        <f t="shared" ca="1" si="146"/>
        <v/>
      </c>
      <c r="ER408" s="9" t="str">
        <f t="shared" ca="1" si="147"/>
        <v/>
      </c>
      <c r="ES408" s="9" t="str">
        <f t="shared" ca="1" si="148"/>
        <v/>
      </c>
      <c r="ET408" s="9" t="str">
        <f t="shared" ca="1" si="149"/>
        <v/>
      </c>
      <c r="EU408" s="9" t="str">
        <f t="shared" ca="1" si="150"/>
        <v/>
      </c>
      <c r="EV408" s="9" t="str">
        <f t="shared" ca="1" si="151"/>
        <v/>
      </c>
      <c r="EW408" s="9" t="str">
        <f t="shared" ca="1" si="152"/>
        <v/>
      </c>
      <c r="EX408" s="9" t="str">
        <f t="shared" ca="1" si="153"/>
        <v/>
      </c>
      <c r="EY408" s="9" t="str">
        <f t="shared" ca="1" si="154"/>
        <v/>
      </c>
      <c r="EZ408" s="9" t="str">
        <f t="shared" ca="1" si="155"/>
        <v/>
      </c>
      <c r="FA408" s="9" t="str">
        <f t="shared" ca="1" si="156"/>
        <v/>
      </c>
      <c r="FB408" s="9" t="str">
        <f t="shared" ca="1" si="157"/>
        <v/>
      </c>
      <c r="FC408" s="9" t="str">
        <f t="shared" ca="1" si="158"/>
        <v/>
      </c>
      <c r="FD408" s="9" t="str">
        <f t="shared" ca="1" si="159"/>
        <v/>
      </c>
      <c r="FE408" s="9" t="str">
        <f t="shared" ca="1" si="160"/>
        <v/>
      </c>
      <c r="FF408" s="9" t="str">
        <f t="shared" ca="1" si="161"/>
        <v/>
      </c>
      <c r="FG408" s="9" t="str">
        <f t="shared" ca="1" si="162"/>
        <v/>
      </c>
      <c r="FH408" s="9" t="str">
        <f t="shared" ca="1" si="163"/>
        <v/>
      </c>
      <c r="FI408" s="9" t="str">
        <f t="shared" ca="1" si="164"/>
        <v/>
      </c>
      <c r="FJ408" s="9" t="str">
        <f t="shared" ca="1" si="165"/>
        <v/>
      </c>
      <c r="FK408" s="9" t="str">
        <f t="shared" ca="1" si="166"/>
        <v/>
      </c>
      <c r="FL408" s="9" t="str">
        <f t="shared" ca="1" si="167"/>
        <v/>
      </c>
      <c r="FM408" s="9" t="str">
        <f t="shared" ca="1" si="168"/>
        <v/>
      </c>
      <c r="FN408" s="9" t="str">
        <f t="shared" ca="1" si="169"/>
        <v/>
      </c>
      <c r="FO408" s="9" t="str">
        <f t="shared" ca="1" si="170"/>
        <v/>
      </c>
      <c r="FP408" s="9" t="str">
        <f t="shared" ca="1" si="171"/>
        <v/>
      </c>
      <c r="FQ408" s="9" t="str">
        <f t="shared" ca="1" si="172"/>
        <v/>
      </c>
      <c r="FR408" s="9" t="str">
        <f t="shared" ca="1" si="173"/>
        <v/>
      </c>
      <c r="FS408" s="9" t="str">
        <f t="shared" ca="1" si="174"/>
        <v/>
      </c>
      <c r="FT408" s="9" t="str">
        <f t="shared" ca="1" si="175"/>
        <v/>
      </c>
      <c r="FU408" s="9" t="str">
        <f t="shared" ca="1" si="176"/>
        <v/>
      </c>
      <c r="FV408" s="9" t="str">
        <f t="shared" ca="1" si="177"/>
        <v/>
      </c>
      <c r="FW408" s="9" t="str">
        <f t="shared" ca="1" si="178"/>
        <v/>
      </c>
      <c r="FX408" s="9" t="str">
        <f t="shared" ca="1" si="179"/>
        <v/>
      </c>
      <c r="FY408" s="9" t="str">
        <f t="shared" ca="1" si="180"/>
        <v/>
      </c>
      <c r="FZ408" s="9" t="str">
        <f t="shared" ca="1" si="181"/>
        <v/>
      </c>
      <c r="GA408" s="9" t="str">
        <f t="shared" ca="1" si="182"/>
        <v/>
      </c>
      <c r="GB408" s="9" t="str">
        <f t="shared" ca="1" si="183"/>
        <v/>
      </c>
      <c r="GC408" s="9" t="str">
        <f t="shared" ca="1" si="184"/>
        <v/>
      </c>
      <c r="GD408" s="9" t="str">
        <f t="shared" ca="1" si="185"/>
        <v/>
      </c>
      <c r="GE408" s="9" t="str">
        <f t="shared" ca="1" si="186"/>
        <v/>
      </c>
      <c r="GF408" s="9" t="str">
        <f t="shared" ca="1" si="187"/>
        <v/>
      </c>
      <c r="GG408" s="9" t="str">
        <f t="shared" ca="1" si="188"/>
        <v/>
      </c>
      <c r="GH408" s="9" t="str">
        <f t="shared" ca="1" si="189"/>
        <v/>
      </c>
      <c r="GI408" s="9" t="str">
        <f t="shared" ca="1" si="190"/>
        <v/>
      </c>
      <c r="GJ408" s="9" t="str">
        <f t="shared" ca="1" si="191"/>
        <v/>
      </c>
      <c r="GK408" s="9" t="str">
        <f t="shared" ca="1" si="192"/>
        <v/>
      </c>
      <c r="GL408" s="9" t="str">
        <f t="shared" ca="1" si="193"/>
        <v/>
      </c>
      <c r="GM408" s="9" t="str">
        <f t="shared" ca="1" si="194"/>
        <v/>
      </c>
      <c r="GN408" s="9" t="str">
        <f t="shared" ca="1" si="195"/>
        <v/>
      </c>
      <c r="GO408" s="9" t="str">
        <f t="shared" ca="1" si="196"/>
        <v/>
      </c>
      <c r="GP408" s="9" t="str">
        <f t="shared" ca="1" si="197"/>
        <v/>
      </c>
      <c r="GQ408" s="9" t="str">
        <f t="shared" ca="1" si="198"/>
        <v/>
      </c>
      <c r="GR408" s="9" t="str">
        <f t="shared" ca="1" si="199"/>
        <v/>
      </c>
      <c r="GS408" s="9" t="str">
        <f t="shared" ca="1" si="200"/>
        <v/>
      </c>
      <c r="GT408" s="9" t="str">
        <f t="shared" ca="1" si="201"/>
        <v/>
      </c>
      <c r="GU408" s="9" t="str">
        <f t="shared" ca="1" si="202"/>
        <v/>
      </c>
      <c r="GV408" s="9" t="str">
        <f t="shared" ca="1" si="203"/>
        <v/>
      </c>
      <c r="GW408" s="9" t="str">
        <f t="shared" ca="1" si="204"/>
        <v/>
      </c>
      <c r="GX408" s="9" t="str">
        <f t="shared" ca="1" si="205"/>
        <v/>
      </c>
      <c r="GY408" s="9" t="str">
        <f t="shared" ca="1" si="206"/>
        <v/>
      </c>
      <c r="GZ408" s="9" t="str">
        <f t="shared" ca="1" si="207"/>
        <v/>
      </c>
      <c r="HA408" s="9" t="str">
        <f t="shared" ca="1" si="208"/>
        <v/>
      </c>
      <c r="HB408" s="9" t="str">
        <f t="shared" ca="1" si="209"/>
        <v/>
      </c>
      <c r="HC408" s="9" t="str">
        <f t="shared" ca="1" si="210"/>
        <v/>
      </c>
      <c r="HD408" s="9" t="str">
        <f t="shared" ca="1" si="211"/>
        <v/>
      </c>
      <c r="HE408" s="9" t="str">
        <f t="shared" ca="1" si="212"/>
        <v/>
      </c>
      <c r="HF408" s="9" t="str">
        <f t="shared" ca="1" si="213"/>
        <v/>
      </c>
      <c r="HG408" s="9" t="str">
        <f t="shared" ca="1" si="214"/>
        <v/>
      </c>
      <c r="HH408" s="9" t="str">
        <f t="shared" ca="1" si="215"/>
        <v/>
      </c>
      <c r="HI408" s="9" t="str">
        <f t="shared" ca="1" si="216"/>
        <v/>
      </c>
      <c r="HJ408" s="9" t="str">
        <f t="shared" ca="1" si="217"/>
        <v/>
      </c>
      <c r="HK408" s="9" t="str">
        <f t="shared" ca="1" si="218"/>
        <v/>
      </c>
      <c r="HL408" s="9" t="str">
        <f t="shared" ca="1" si="219"/>
        <v/>
      </c>
      <c r="HM408" s="31" t="str">
        <f t="shared" ca="1" si="220"/>
        <v/>
      </c>
      <c r="HN408" s="9" t="str">
        <f t="shared" ca="1" si="221"/>
        <v/>
      </c>
      <c r="HO408" s="9" t="str">
        <f t="shared" ca="1" si="222"/>
        <v/>
      </c>
      <c r="HP408" s="9" t="str">
        <f t="shared" ca="1" si="223"/>
        <v/>
      </c>
      <c r="HQ408" s="9" t="str">
        <f t="shared" ca="1" si="224"/>
        <v/>
      </c>
      <c r="HR408" s="9" t="str">
        <f t="shared" ca="1" si="225"/>
        <v/>
      </c>
      <c r="HS408" s="9" t="str">
        <f t="shared" ca="1" si="226"/>
        <v/>
      </c>
      <c r="HT408" s="9" t="str">
        <f t="shared" ca="1" si="227"/>
        <v/>
      </c>
      <c r="HU408" s="9" t="str">
        <f t="shared" ca="1" si="228"/>
        <v/>
      </c>
      <c r="HV408" s="9" t="str">
        <f t="shared" ca="1" si="229"/>
        <v/>
      </c>
      <c r="HW408" s="9" t="str">
        <f t="shared" ca="1" si="230"/>
        <v/>
      </c>
      <c r="HX408" s="9" t="str">
        <f t="shared" ca="1" si="231"/>
        <v/>
      </c>
      <c r="HY408" s="9" t="str">
        <f t="shared" ca="1" si="232"/>
        <v/>
      </c>
      <c r="HZ408" s="9" t="str">
        <f t="shared" ca="1" si="233"/>
        <v/>
      </c>
      <c r="IA408" s="9" t="str">
        <f t="shared" ca="1" si="234"/>
        <v/>
      </c>
      <c r="IB408" s="9" t="str">
        <f t="shared" ca="1" si="235"/>
        <v/>
      </c>
      <c r="IC408" s="9" t="str">
        <f t="shared" ca="1" si="236"/>
        <v/>
      </c>
      <c r="ID408" s="9" t="str">
        <f t="shared" ca="1" si="237"/>
        <v/>
      </c>
      <c r="IE408" s="9" t="str">
        <f t="shared" ca="1" si="238"/>
        <v/>
      </c>
      <c r="IF408" s="9" t="str">
        <f t="shared" ca="1" si="239"/>
        <v/>
      </c>
      <c r="IG408" s="9" t="str">
        <f t="shared" ca="1" si="240"/>
        <v/>
      </c>
      <c r="IH408" s="9" t="str">
        <f t="shared" ca="1" si="241"/>
        <v/>
      </c>
      <c r="II408" s="9" t="str">
        <f t="shared" ca="1" si="242"/>
        <v/>
      </c>
      <c r="IJ408" s="9" t="str">
        <f t="shared" ca="1" si="243"/>
        <v/>
      </c>
      <c r="IK408" s="9" t="str">
        <f t="shared" ca="1" si="244"/>
        <v/>
      </c>
      <c r="IL408" s="9" t="str">
        <f t="shared" ca="1" si="245"/>
        <v/>
      </c>
      <c r="IM408" s="9" t="str">
        <f t="shared" ca="1" si="246"/>
        <v/>
      </c>
      <c r="IN408" s="9" t="str">
        <f t="shared" ca="1" si="247"/>
        <v/>
      </c>
      <c r="IO408" s="9" t="str">
        <f t="shared" ca="1" si="248"/>
        <v/>
      </c>
      <c r="IP408" s="9" t="str">
        <f t="shared" ca="1" si="249"/>
        <v/>
      </c>
      <c r="IQ408" s="9" t="str">
        <f t="shared" ca="1" si="250"/>
        <v/>
      </c>
      <c r="IR408" s="9" t="str">
        <f t="shared" ca="1" si="251"/>
        <v/>
      </c>
      <c r="IS408" s="9" t="str">
        <f t="shared" ca="1" si="252"/>
        <v/>
      </c>
      <c r="IT408" s="9" t="str">
        <f t="shared" ca="1" si="253"/>
        <v/>
      </c>
      <c r="IU408" s="9" t="str">
        <f t="shared" ca="1" si="254"/>
        <v/>
      </c>
      <c r="IV408" s="31" t="str">
        <f t="shared" ca="1" si="255"/>
        <v/>
      </c>
    </row>
    <row r="409" spans="2:256">
      <c r="B409" s="163">
        <v>33</v>
      </c>
      <c r="C409" s="163" t="str">
        <f ca="1">IF(P409&gt;0,MAX($C$375:C408)+1,"")</f>
        <v/>
      </c>
      <c r="D409" s="163" t="str">
        <f ca="1">IF(ISERROR(INDEX(WS,ROWS($B$377:$B409))),"",MID(INDEX(WS,ROWS($B$377:$B409)), FIND("]",INDEX(WS,ROWS($B$377:$B409)))+1,32))&amp;T(NOW())</f>
        <v/>
      </c>
      <c r="E409" s="163" t="str">
        <f t="shared" ca="1" si="5"/>
        <v/>
      </c>
      <c r="F409" s="163" t="str">
        <f t="shared" ca="1" si="6"/>
        <v/>
      </c>
      <c r="G409" s="163" t="str">
        <f t="shared" ca="1" si="7"/>
        <v/>
      </c>
      <c r="H409" s="163" t="str">
        <f t="shared" ca="1" si="8"/>
        <v/>
      </c>
      <c r="I409" s="163" t="str">
        <f t="shared" ca="1" si="9"/>
        <v/>
      </c>
      <c r="J409" s="163" t="str">
        <f t="shared" ca="1" si="10"/>
        <v/>
      </c>
      <c r="K409" s="163" t="str">
        <f t="shared" ca="1" si="11"/>
        <v/>
      </c>
      <c r="L409" s="163" t="str">
        <f t="shared" ca="1" si="12"/>
        <v/>
      </c>
      <c r="M409" s="163" t="str">
        <f t="shared" ca="1" si="13"/>
        <v/>
      </c>
      <c r="N409" s="344" t="str">
        <f t="shared" ca="1" si="14"/>
        <v/>
      </c>
      <c r="O409" s="344" t="str">
        <f t="shared" ca="1" si="15"/>
        <v/>
      </c>
      <c r="P409" s="163">
        <f t="shared" ca="1" si="4"/>
        <v>0</v>
      </c>
      <c r="Q409" s="14" t="str">
        <f t="shared" ca="1" si="16"/>
        <v/>
      </c>
      <c r="R409" s="14" t="str">
        <f t="shared" ca="1" si="17"/>
        <v/>
      </c>
      <c r="S409" s="14" t="str">
        <f t="shared" ca="1" si="18"/>
        <v/>
      </c>
      <c r="T409" s="14" t="str">
        <f t="shared" ca="1" si="19"/>
        <v/>
      </c>
      <c r="U409" s="14" t="str">
        <f t="shared" ca="1" si="20"/>
        <v/>
      </c>
      <c r="V409" s="14" t="str">
        <f t="shared" ca="1" si="21"/>
        <v/>
      </c>
      <c r="W409" s="14" t="str">
        <f t="shared" ca="1" si="22"/>
        <v/>
      </c>
      <c r="X409" s="14" t="str">
        <f t="shared" ca="1" si="23"/>
        <v/>
      </c>
      <c r="Y409" s="14" t="str">
        <f t="shared" ca="1" si="24"/>
        <v/>
      </c>
      <c r="Z409" s="14" t="str">
        <f t="shared" ca="1" si="25"/>
        <v/>
      </c>
      <c r="AA409" s="14" t="str">
        <f t="shared" ca="1" si="26"/>
        <v/>
      </c>
      <c r="AB409" s="14" t="str">
        <f t="shared" ca="1" si="27"/>
        <v/>
      </c>
      <c r="AC409" s="14" t="str">
        <f t="shared" ca="1" si="28"/>
        <v/>
      </c>
      <c r="AD409" s="14" t="str">
        <f t="shared" ca="1" si="29"/>
        <v/>
      </c>
      <c r="AE409" s="14" t="str">
        <f t="shared" ca="1" si="30"/>
        <v/>
      </c>
      <c r="AF409" s="14" t="str">
        <f t="shared" ca="1" si="31"/>
        <v/>
      </c>
      <c r="AG409" s="14" t="str">
        <f t="shared" ca="1" si="32"/>
        <v/>
      </c>
      <c r="AH409" s="14" t="str">
        <f t="shared" ca="1" si="33"/>
        <v/>
      </c>
      <c r="AI409" s="14" t="str">
        <f t="shared" ca="1" si="34"/>
        <v/>
      </c>
      <c r="AJ409" s="14" t="str">
        <f t="shared" ca="1" si="35"/>
        <v/>
      </c>
      <c r="AK409" s="14" t="str">
        <f t="shared" ca="1" si="36"/>
        <v/>
      </c>
      <c r="AL409" s="14" t="str">
        <f t="shared" ca="1" si="37"/>
        <v/>
      </c>
      <c r="AM409" s="14" t="str">
        <f t="shared" ca="1" si="38"/>
        <v/>
      </c>
      <c r="AN409" s="14" t="str">
        <f t="shared" ca="1" si="39"/>
        <v/>
      </c>
      <c r="AO409" s="14" t="str">
        <f t="shared" ca="1" si="40"/>
        <v/>
      </c>
      <c r="AP409" s="14" t="str">
        <f t="shared" ca="1" si="41"/>
        <v/>
      </c>
      <c r="AQ409" s="14" t="str">
        <f t="shared" ca="1" si="42"/>
        <v/>
      </c>
      <c r="AR409" s="14" t="str">
        <f t="shared" ca="1" si="43"/>
        <v/>
      </c>
      <c r="AS409" s="14" t="str">
        <f t="shared" ca="1" si="44"/>
        <v/>
      </c>
      <c r="AT409" s="14" t="str">
        <f t="shared" ca="1" si="45"/>
        <v/>
      </c>
      <c r="AU409" s="14" t="str">
        <f t="shared" ca="1" si="46"/>
        <v/>
      </c>
      <c r="AV409" s="14" t="str">
        <f t="shared" ca="1" si="47"/>
        <v/>
      </c>
      <c r="AW409" s="14" t="str">
        <f t="shared" ca="1" si="48"/>
        <v/>
      </c>
      <c r="AX409" s="14" t="str">
        <f t="shared" ca="1" si="49"/>
        <v/>
      </c>
      <c r="AY409" s="14" t="str">
        <f t="shared" ca="1" si="50"/>
        <v/>
      </c>
      <c r="AZ409" s="14" t="str">
        <f t="shared" ca="1" si="51"/>
        <v/>
      </c>
      <c r="BA409" s="14" t="str">
        <f t="shared" ca="1" si="52"/>
        <v/>
      </c>
      <c r="BB409" s="14" t="str">
        <f t="shared" ca="1" si="53"/>
        <v/>
      </c>
      <c r="BC409" s="14" t="str">
        <f t="shared" ca="1" si="54"/>
        <v/>
      </c>
      <c r="BD409" s="14" t="str">
        <f t="shared" ca="1" si="55"/>
        <v/>
      </c>
      <c r="BE409" s="14" t="str">
        <f t="shared" ca="1" si="56"/>
        <v/>
      </c>
      <c r="BF409" s="14" t="str">
        <f t="shared" ca="1" si="57"/>
        <v/>
      </c>
      <c r="BG409" s="14" t="str">
        <f t="shared" ca="1" si="58"/>
        <v/>
      </c>
      <c r="BH409" s="14" t="str">
        <f t="shared" ca="1" si="59"/>
        <v/>
      </c>
      <c r="BI409" s="14" t="str">
        <f t="shared" ca="1" si="60"/>
        <v/>
      </c>
      <c r="BJ409" s="14" t="str">
        <f t="shared" ca="1" si="61"/>
        <v/>
      </c>
      <c r="BK409" s="14" t="str">
        <f t="shared" ca="1" si="62"/>
        <v/>
      </c>
      <c r="BL409" s="14" t="str">
        <f t="shared" ca="1" si="63"/>
        <v/>
      </c>
      <c r="BM409" s="14" t="str">
        <f t="shared" ca="1" si="64"/>
        <v/>
      </c>
      <c r="BN409" s="14" t="str">
        <f t="shared" ca="1" si="65"/>
        <v/>
      </c>
      <c r="BO409" s="14" t="str">
        <f t="shared" ca="1" si="66"/>
        <v/>
      </c>
      <c r="BP409" s="14" t="str">
        <f t="shared" ca="1" si="67"/>
        <v/>
      </c>
      <c r="BQ409" s="14" t="str">
        <f t="shared" ca="1" si="68"/>
        <v/>
      </c>
      <c r="BR409" s="14" t="str">
        <f t="shared" ca="1" si="69"/>
        <v/>
      </c>
      <c r="BS409" s="14" t="str">
        <f t="shared" ca="1" si="70"/>
        <v/>
      </c>
      <c r="BT409" s="14" t="str">
        <f t="shared" ca="1" si="71"/>
        <v/>
      </c>
      <c r="BU409" s="14" t="str">
        <f t="shared" ca="1" si="72"/>
        <v/>
      </c>
      <c r="BV409" s="14" t="str">
        <f t="shared" ca="1" si="73"/>
        <v/>
      </c>
      <c r="BW409" s="14" t="str">
        <f t="shared" ca="1" si="74"/>
        <v/>
      </c>
      <c r="BX409" s="14" t="str">
        <f t="shared" ca="1" si="75"/>
        <v/>
      </c>
      <c r="BY409" s="14" t="str">
        <f t="shared" ca="1" si="76"/>
        <v/>
      </c>
      <c r="BZ409" s="14" t="str">
        <f t="shared" ca="1" si="77"/>
        <v/>
      </c>
      <c r="CA409" s="14" t="str">
        <f t="shared" ca="1" si="78"/>
        <v/>
      </c>
      <c r="CB409" s="14" t="str">
        <f t="shared" ca="1" si="79"/>
        <v/>
      </c>
      <c r="CC409" s="14" t="str">
        <f t="shared" ca="1" si="80"/>
        <v/>
      </c>
      <c r="CD409" s="14" t="str">
        <f t="shared" ca="1" si="81"/>
        <v/>
      </c>
      <c r="CE409" s="14" t="str">
        <f t="shared" ca="1" si="82"/>
        <v/>
      </c>
      <c r="CF409" s="14" t="str">
        <f t="shared" ca="1" si="83"/>
        <v/>
      </c>
      <c r="CG409" s="14" t="str">
        <f t="shared" ca="1" si="84"/>
        <v/>
      </c>
      <c r="CH409" s="14" t="str">
        <f t="shared" ca="1" si="85"/>
        <v/>
      </c>
      <c r="CI409" s="14" t="str">
        <f t="shared" ca="1" si="86"/>
        <v/>
      </c>
      <c r="CJ409" s="14" t="str">
        <f t="shared" ca="1" si="87"/>
        <v/>
      </c>
      <c r="CK409" s="14" t="str">
        <f t="shared" ca="1" si="88"/>
        <v/>
      </c>
      <c r="CL409" s="14" t="str">
        <f t="shared" ca="1" si="89"/>
        <v/>
      </c>
      <c r="CM409" s="14" t="str">
        <f t="shared" ca="1" si="90"/>
        <v/>
      </c>
      <c r="CN409" s="14" t="str">
        <f t="shared" ca="1" si="91"/>
        <v/>
      </c>
      <c r="CO409" s="14" t="str">
        <f t="shared" ca="1" si="92"/>
        <v/>
      </c>
      <c r="CP409" s="14" t="str">
        <f t="shared" ca="1" si="93"/>
        <v/>
      </c>
      <c r="CQ409" s="14" t="str">
        <f t="shared" ca="1" si="94"/>
        <v/>
      </c>
      <c r="CR409" s="14" t="str">
        <f t="shared" ca="1" si="95"/>
        <v/>
      </c>
      <c r="CS409" s="9" t="str">
        <f t="shared" ca="1" si="96"/>
        <v/>
      </c>
      <c r="CT409" s="9" t="str">
        <f t="shared" ca="1" si="97"/>
        <v/>
      </c>
      <c r="CU409" s="9" t="str">
        <f t="shared" ca="1" si="98"/>
        <v/>
      </c>
      <c r="CV409" s="9" t="str">
        <f t="shared" ca="1" si="99"/>
        <v/>
      </c>
      <c r="CW409" s="9" t="str">
        <f t="shared" ca="1" si="100"/>
        <v/>
      </c>
      <c r="CX409" s="9" t="str">
        <f t="shared" ca="1" si="101"/>
        <v/>
      </c>
      <c r="CY409" s="9" t="str">
        <f t="shared" ca="1" si="102"/>
        <v/>
      </c>
      <c r="CZ409" s="9" t="str">
        <f t="shared" ca="1" si="103"/>
        <v/>
      </c>
      <c r="DA409" s="9" t="str">
        <f t="shared" ca="1" si="104"/>
        <v/>
      </c>
      <c r="DB409" s="9" t="str">
        <f t="shared" ca="1" si="105"/>
        <v/>
      </c>
      <c r="DC409" s="9" t="str">
        <f t="shared" ca="1" si="106"/>
        <v/>
      </c>
      <c r="DD409" s="9" t="str">
        <f t="shared" ca="1" si="107"/>
        <v/>
      </c>
      <c r="DE409" s="9" t="str">
        <f t="shared" ca="1" si="108"/>
        <v/>
      </c>
      <c r="DF409" s="9" t="str">
        <f t="shared" ca="1" si="109"/>
        <v/>
      </c>
      <c r="DG409" s="9" t="str">
        <f t="shared" ca="1" si="110"/>
        <v/>
      </c>
      <c r="DH409" s="9" t="str">
        <f t="shared" ca="1" si="111"/>
        <v/>
      </c>
      <c r="DI409" s="9" t="str">
        <f t="shared" ca="1" si="112"/>
        <v/>
      </c>
      <c r="DJ409" s="9" t="str">
        <f t="shared" ca="1" si="113"/>
        <v/>
      </c>
      <c r="DK409" s="9" t="str">
        <f t="shared" ca="1" si="114"/>
        <v/>
      </c>
      <c r="DL409" s="9" t="str">
        <f t="shared" ca="1" si="115"/>
        <v/>
      </c>
      <c r="DM409" s="9" t="str">
        <f t="shared" ca="1" si="116"/>
        <v/>
      </c>
      <c r="DN409" s="9" t="str">
        <f t="shared" ca="1" si="117"/>
        <v/>
      </c>
      <c r="DO409" s="9" t="str">
        <f t="shared" ca="1" si="118"/>
        <v/>
      </c>
      <c r="DP409" s="9" t="str">
        <f t="shared" ca="1" si="119"/>
        <v/>
      </c>
      <c r="DQ409" s="9" t="str">
        <f t="shared" ca="1" si="120"/>
        <v/>
      </c>
      <c r="DR409" s="9" t="str">
        <f t="shared" ca="1" si="121"/>
        <v/>
      </c>
      <c r="DS409" s="9" t="str">
        <f t="shared" ca="1" si="122"/>
        <v/>
      </c>
      <c r="DT409" s="9" t="str">
        <f t="shared" ca="1" si="123"/>
        <v/>
      </c>
      <c r="DU409" s="9" t="str">
        <f t="shared" ca="1" si="124"/>
        <v/>
      </c>
      <c r="DV409" s="9" t="str">
        <f t="shared" ca="1" si="125"/>
        <v/>
      </c>
      <c r="DW409" s="9" t="str">
        <f t="shared" ca="1" si="126"/>
        <v/>
      </c>
      <c r="DX409" s="9" t="str">
        <f t="shared" ca="1" si="127"/>
        <v/>
      </c>
      <c r="DY409" s="9" t="str">
        <f t="shared" ca="1" si="128"/>
        <v/>
      </c>
      <c r="DZ409" s="9" t="str">
        <f t="shared" ca="1" si="129"/>
        <v/>
      </c>
      <c r="EA409" s="9" t="str">
        <f t="shared" ca="1" si="130"/>
        <v/>
      </c>
      <c r="EB409" s="9" t="str">
        <f t="shared" ca="1" si="131"/>
        <v/>
      </c>
      <c r="EC409" s="9" t="str">
        <f t="shared" ca="1" si="132"/>
        <v/>
      </c>
      <c r="ED409" s="9" t="str">
        <f t="shared" ca="1" si="133"/>
        <v/>
      </c>
      <c r="EE409" s="9" t="str">
        <f t="shared" ca="1" si="134"/>
        <v/>
      </c>
      <c r="EF409" s="9" t="str">
        <f t="shared" ca="1" si="135"/>
        <v/>
      </c>
      <c r="EG409" s="9" t="str">
        <f t="shared" ca="1" si="136"/>
        <v/>
      </c>
      <c r="EH409" s="9" t="str">
        <f t="shared" ca="1" si="137"/>
        <v/>
      </c>
      <c r="EI409" s="9" t="str">
        <f t="shared" ca="1" si="138"/>
        <v/>
      </c>
      <c r="EJ409" s="9" t="str">
        <f t="shared" ca="1" si="139"/>
        <v/>
      </c>
      <c r="EK409" s="9" t="str">
        <f t="shared" ca="1" si="140"/>
        <v/>
      </c>
      <c r="EL409" s="9" t="str">
        <f t="shared" ca="1" si="141"/>
        <v/>
      </c>
      <c r="EM409" s="9" t="str">
        <f t="shared" ca="1" si="142"/>
        <v/>
      </c>
      <c r="EN409" s="9" t="str">
        <f t="shared" ca="1" si="143"/>
        <v/>
      </c>
      <c r="EO409" s="9" t="str">
        <f t="shared" ca="1" si="144"/>
        <v/>
      </c>
      <c r="EP409" s="9" t="str">
        <f t="shared" ca="1" si="145"/>
        <v/>
      </c>
      <c r="EQ409" s="9" t="str">
        <f t="shared" ca="1" si="146"/>
        <v/>
      </c>
      <c r="ER409" s="9" t="str">
        <f t="shared" ca="1" si="147"/>
        <v/>
      </c>
      <c r="ES409" s="9" t="str">
        <f t="shared" ca="1" si="148"/>
        <v/>
      </c>
      <c r="ET409" s="9" t="str">
        <f t="shared" ca="1" si="149"/>
        <v/>
      </c>
      <c r="EU409" s="9" t="str">
        <f t="shared" ca="1" si="150"/>
        <v/>
      </c>
      <c r="EV409" s="9" t="str">
        <f t="shared" ca="1" si="151"/>
        <v/>
      </c>
      <c r="EW409" s="9" t="str">
        <f t="shared" ca="1" si="152"/>
        <v/>
      </c>
      <c r="EX409" s="9" t="str">
        <f t="shared" ca="1" si="153"/>
        <v/>
      </c>
      <c r="EY409" s="9" t="str">
        <f t="shared" ca="1" si="154"/>
        <v/>
      </c>
      <c r="EZ409" s="9" t="str">
        <f t="shared" ca="1" si="155"/>
        <v/>
      </c>
      <c r="FA409" s="9" t="str">
        <f t="shared" ca="1" si="156"/>
        <v/>
      </c>
      <c r="FB409" s="9" t="str">
        <f t="shared" ca="1" si="157"/>
        <v/>
      </c>
      <c r="FC409" s="9" t="str">
        <f t="shared" ca="1" si="158"/>
        <v/>
      </c>
      <c r="FD409" s="9" t="str">
        <f t="shared" ca="1" si="159"/>
        <v/>
      </c>
      <c r="FE409" s="9" t="str">
        <f t="shared" ca="1" si="160"/>
        <v/>
      </c>
      <c r="FF409" s="9" t="str">
        <f t="shared" ca="1" si="161"/>
        <v/>
      </c>
      <c r="FG409" s="9" t="str">
        <f t="shared" ca="1" si="162"/>
        <v/>
      </c>
      <c r="FH409" s="9" t="str">
        <f t="shared" ca="1" si="163"/>
        <v/>
      </c>
      <c r="FI409" s="9" t="str">
        <f t="shared" ca="1" si="164"/>
        <v/>
      </c>
      <c r="FJ409" s="9" t="str">
        <f t="shared" ca="1" si="165"/>
        <v/>
      </c>
      <c r="FK409" s="9" t="str">
        <f t="shared" ca="1" si="166"/>
        <v/>
      </c>
      <c r="FL409" s="9" t="str">
        <f t="shared" ca="1" si="167"/>
        <v/>
      </c>
      <c r="FM409" s="9" t="str">
        <f t="shared" ca="1" si="168"/>
        <v/>
      </c>
      <c r="FN409" s="9" t="str">
        <f t="shared" ca="1" si="169"/>
        <v/>
      </c>
      <c r="FO409" s="9" t="str">
        <f t="shared" ca="1" si="170"/>
        <v/>
      </c>
      <c r="FP409" s="9" t="str">
        <f t="shared" ca="1" si="171"/>
        <v/>
      </c>
      <c r="FQ409" s="9" t="str">
        <f t="shared" ca="1" si="172"/>
        <v/>
      </c>
      <c r="FR409" s="9" t="str">
        <f t="shared" ca="1" si="173"/>
        <v/>
      </c>
      <c r="FS409" s="9" t="str">
        <f t="shared" ca="1" si="174"/>
        <v/>
      </c>
      <c r="FT409" s="9" t="str">
        <f t="shared" ca="1" si="175"/>
        <v/>
      </c>
      <c r="FU409" s="9" t="str">
        <f t="shared" ca="1" si="176"/>
        <v/>
      </c>
      <c r="FV409" s="9" t="str">
        <f t="shared" ca="1" si="177"/>
        <v/>
      </c>
      <c r="FW409" s="9" t="str">
        <f t="shared" ca="1" si="178"/>
        <v/>
      </c>
      <c r="FX409" s="9" t="str">
        <f t="shared" ca="1" si="179"/>
        <v/>
      </c>
      <c r="FY409" s="9" t="str">
        <f t="shared" ca="1" si="180"/>
        <v/>
      </c>
      <c r="FZ409" s="9" t="str">
        <f t="shared" ca="1" si="181"/>
        <v/>
      </c>
      <c r="GA409" s="9" t="str">
        <f t="shared" ca="1" si="182"/>
        <v/>
      </c>
      <c r="GB409" s="9" t="str">
        <f t="shared" ca="1" si="183"/>
        <v/>
      </c>
      <c r="GC409" s="9" t="str">
        <f t="shared" ca="1" si="184"/>
        <v/>
      </c>
      <c r="GD409" s="9" t="str">
        <f t="shared" ca="1" si="185"/>
        <v/>
      </c>
      <c r="GE409" s="9" t="str">
        <f t="shared" ca="1" si="186"/>
        <v/>
      </c>
      <c r="GF409" s="9" t="str">
        <f t="shared" ca="1" si="187"/>
        <v/>
      </c>
      <c r="GG409" s="9" t="str">
        <f t="shared" ca="1" si="188"/>
        <v/>
      </c>
      <c r="GH409" s="9" t="str">
        <f t="shared" ca="1" si="189"/>
        <v/>
      </c>
      <c r="GI409" s="9" t="str">
        <f t="shared" ca="1" si="190"/>
        <v/>
      </c>
      <c r="GJ409" s="9" t="str">
        <f t="shared" ca="1" si="191"/>
        <v/>
      </c>
      <c r="GK409" s="9" t="str">
        <f t="shared" ca="1" si="192"/>
        <v/>
      </c>
      <c r="GL409" s="9" t="str">
        <f t="shared" ca="1" si="193"/>
        <v/>
      </c>
      <c r="GM409" s="9" t="str">
        <f t="shared" ca="1" si="194"/>
        <v/>
      </c>
      <c r="GN409" s="9" t="str">
        <f t="shared" ca="1" si="195"/>
        <v/>
      </c>
      <c r="GO409" s="9" t="str">
        <f t="shared" ca="1" si="196"/>
        <v/>
      </c>
      <c r="GP409" s="9" t="str">
        <f t="shared" ca="1" si="197"/>
        <v/>
      </c>
      <c r="GQ409" s="9" t="str">
        <f t="shared" ca="1" si="198"/>
        <v/>
      </c>
      <c r="GR409" s="9" t="str">
        <f t="shared" ca="1" si="199"/>
        <v/>
      </c>
      <c r="GS409" s="9" t="str">
        <f t="shared" ca="1" si="200"/>
        <v/>
      </c>
      <c r="GT409" s="9" t="str">
        <f t="shared" ca="1" si="201"/>
        <v/>
      </c>
      <c r="GU409" s="9" t="str">
        <f t="shared" ca="1" si="202"/>
        <v/>
      </c>
      <c r="GV409" s="9" t="str">
        <f t="shared" ca="1" si="203"/>
        <v/>
      </c>
      <c r="GW409" s="9" t="str">
        <f t="shared" ca="1" si="204"/>
        <v/>
      </c>
      <c r="GX409" s="9" t="str">
        <f t="shared" ca="1" si="205"/>
        <v/>
      </c>
      <c r="GY409" s="9" t="str">
        <f t="shared" ca="1" si="206"/>
        <v/>
      </c>
      <c r="GZ409" s="9" t="str">
        <f t="shared" ca="1" si="207"/>
        <v/>
      </c>
      <c r="HA409" s="9" t="str">
        <f t="shared" ca="1" si="208"/>
        <v/>
      </c>
      <c r="HB409" s="9" t="str">
        <f t="shared" ca="1" si="209"/>
        <v/>
      </c>
      <c r="HC409" s="9" t="str">
        <f t="shared" ca="1" si="210"/>
        <v/>
      </c>
      <c r="HD409" s="9" t="str">
        <f t="shared" ca="1" si="211"/>
        <v/>
      </c>
      <c r="HE409" s="9" t="str">
        <f t="shared" ca="1" si="212"/>
        <v/>
      </c>
      <c r="HF409" s="9" t="str">
        <f t="shared" ca="1" si="213"/>
        <v/>
      </c>
      <c r="HG409" s="9" t="str">
        <f t="shared" ca="1" si="214"/>
        <v/>
      </c>
      <c r="HH409" s="9" t="str">
        <f t="shared" ca="1" si="215"/>
        <v/>
      </c>
      <c r="HI409" s="9" t="str">
        <f t="shared" ca="1" si="216"/>
        <v/>
      </c>
      <c r="HJ409" s="9" t="str">
        <f t="shared" ca="1" si="217"/>
        <v/>
      </c>
      <c r="HK409" s="9" t="str">
        <f t="shared" ca="1" si="218"/>
        <v/>
      </c>
      <c r="HL409" s="9" t="str">
        <f t="shared" ca="1" si="219"/>
        <v/>
      </c>
      <c r="HM409" s="31" t="str">
        <f t="shared" ca="1" si="220"/>
        <v/>
      </c>
      <c r="HN409" s="9" t="str">
        <f t="shared" ca="1" si="221"/>
        <v/>
      </c>
      <c r="HO409" s="9" t="str">
        <f t="shared" ca="1" si="222"/>
        <v/>
      </c>
      <c r="HP409" s="9" t="str">
        <f t="shared" ca="1" si="223"/>
        <v/>
      </c>
      <c r="HQ409" s="9" t="str">
        <f t="shared" ca="1" si="224"/>
        <v/>
      </c>
      <c r="HR409" s="9" t="str">
        <f t="shared" ca="1" si="225"/>
        <v/>
      </c>
      <c r="HS409" s="9" t="str">
        <f t="shared" ca="1" si="226"/>
        <v/>
      </c>
      <c r="HT409" s="9" t="str">
        <f t="shared" ca="1" si="227"/>
        <v/>
      </c>
      <c r="HU409" s="9" t="str">
        <f t="shared" ca="1" si="228"/>
        <v/>
      </c>
      <c r="HV409" s="9" t="str">
        <f t="shared" ca="1" si="229"/>
        <v/>
      </c>
      <c r="HW409" s="9" t="str">
        <f t="shared" ca="1" si="230"/>
        <v/>
      </c>
      <c r="HX409" s="9" t="str">
        <f t="shared" ca="1" si="231"/>
        <v/>
      </c>
      <c r="HY409" s="9" t="str">
        <f t="shared" ca="1" si="232"/>
        <v/>
      </c>
      <c r="HZ409" s="9" t="str">
        <f t="shared" ca="1" si="233"/>
        <v/>
      </c>
      <c r="IA409" s="9" t="str">
        <f t="shared" ca="1" si="234"/>
        <v/>
      </c>
      <c r="IB409" s="9" t="str">
        <f t="shared" ca="1" si="235"/>
        <v/>
      </c>
      <c r="IC409" s="9" t="str">
        <f t="shared" ca="1" si="236"/>
        <v/>
      </c>
      <c r="ID409" s="9" t="str">
        <f t="shared" ca="1" si="237"/>
        <v/>
      </c>
      <c r="IE409" s="9" t="str">
        <f t="shared" ca="1" si="238"/>
        <v/>
      </c>
      <c r="IF409" s="9" t="str">
        <f t="shared" ca="1" si="239"/>
        <v/>
      </c>
      <c r="IG409" s="9" t="str">
        <f t="shared" ca="1" si="240"/>
        <v/>
      </c>
      <c r="IH409" s="9" t="str">
        <f t="shared" ca="1" si="241"/>
        <v/>
      </c>
      <c r="II409" s="9" t="str">
        <f t="shared" ca="1" si="242"/>
        <v/>
      </c>
      <c r="IJ409" s="9" t="str">
        <f t="shared" ca="1" si="243"/>
        <v/>
      </c>
      <c r="IK409" s="9" t="str">
        <f t="shared" ca="1" si="244"/>
        <v/>
      </c>
      <c r="IL409" s="9" t="str">
        <f t="shared" ca="1" si="245"/>
        <v/>
      </c>
      <c r="IM409" s="9" t="str">
        <f t="shared" ca="1" si="246"/>
        <v/>
      </c>
      <c r="IN409" s="9" t="str">
        <f t="shared" ca="1" si="247"/>
        <v/>
      </c>
      <c r="IO409" s="9" t="str">
        <f t="shared" ca="1" si="248"/>
        <v/>
      </c>
      <c r="IP409" s="9" t="str">
        <f t="shared" ca="1" si="249"/>
        <v/>
      </c>
      <c r="IQ409" s="9" t="str">
        <f t="shared" ca="1" si="250"/>
        <v/>
      </c>
      <c r="IR409" s="9" t="str">
        <f t="shared" ca="1" si="251"/>
        <v/>
      </c>
      <c r="IS409" s="9" t="str">
        <f t="shared" ca="1" si="252"/>
        <v/>
      </c>
      <c r="IT409" s="9" t="str">
        <f t="shared" ca="1" si="253"/>
        <v/>
      </c>
      <c r="IU409" s="9" t="str">
        <f t="shared" ca="1" si="254"/>
        <v/>
      </c>
      <c r="IV409" s="31" t="str">
        <f t="shared" ca="1" si="255"/>
        <v/>
      </c>
    </row>
    <row r="410" spans="2:256">
      <c r="B410" s="163">
        <v>34</v>
      </c>
      <c r="C410" s="163" t="str">
        <f ca="1">IF(P410&gt;0,MAX($C$375:C409)+1,"")</f>
        <v/>
      </c>
      <c r="D410" s="163" t="str">
        <f ca="1">IF(ISERROR(INDEX(WS,ROWS($B$377:$B410))),"",MID(INDEX(WS,ROWS($B$377:$B410)), FIND("]",INDEX(WS,ROWS($B$377:$B410)))+1,32))&amp;T(NOW())</f>
        <v/>
      </c>
      <c r="E410" s="163" t="str">
        <f t="shared" ca="1" si="5"/>
        <v/>
      </c>
      <c r="F410" s="163" t="str">
        <f t="shared" ca="1" si="6"/>
        <v/>
      </c>
      <c r="G410" s="163" t="str">
        <f t="shared" ca="1" si="7"/>
        <v/>
      </c>
      <c r="H410" s="163" t="str">
        <f t="shared" ca="1" si="8"/>
        <v/>
      </c>
      <c r="I410" s="163" t="str">
        <f t="shared" ca="1" si="9"/>
        <v/>
      </c>
      <c r="J410" s="163" t="str">
        <f t="shared" ca="1" si="10"/>
        <v/>
      </c>
      <c r="K410" s="163" t="str">
        <f t="shared" ca="1" si="11"/>
        <v/>
      </c>
      <c r="L410" s="163" t="str">
        <f t="shared" ca="1" si="12"/>
        <v/>
      </c>
      <c r="M410" s="163" t="str">
        <f t="shared" ca="1" si="13"/>
        <v/>
      </c>
      <c r="N410" s="344" t="str">
        <f t="shared" ca="1" si="14"/>
        <v/>
      </c>
      <c r="O410" s="344" t="str">
        <f t="shared" ca="1" si="15"/>
        <v/>
      </c>
      <c r="P410" s="163">
        <f t="shared" ca="1" si="4"/>
        <v>0</v>
      </c>
      <c r="Q410" s="14" t="str">
        <f t="shared" ca="1" si="16"/>
        <v/>
      </c>
      <c r="R410" s="14" t="str">
        <f t="shared" ca="1" si="17"/>
        <v/>
      </c>
      <c r="S410" s="14" t="str">
        <f t="shared" ca="1" si="18"/>
        <v/>
      </c>
      <c r="T410" s="14" t="str">
        <f t="shared" ca="1" si="19"/>
        <v/>
      </c>
      <c r="U410" s="14" t="str">
        <f t="shared" ca="1" si="20"/>
        <v/>
      </c>
      <c r="V410" s="14" t="str">
        <f t="shared" ca="1" si="21"/>
        <v/>
      </c>
      <c r="W410" s="14" t="str">
        <f t="shared" ca="1" si="22"/>
        <v/>
      </c>
      <c r="X410" s="14" t="str">
        <f t="shared" ca="1" si="23"/>
        <v/>
      </c>
      <c r="Y410" s="14" t="str">
        <f t="shared" ca="1" si="24"/>
        <v/>
      </c>
      <c r="Z410" s="14" t="str">
        <f t="shared" ca="1" si="25"/>
        <v/>
      </c>
      <c r="AA410" s="14" t="str">
        <f t="shared" ca="1" si="26"/>
        <v/>
      </c>
      <c r="AB410" s="14" t="str">
        <f t="shared" ca="1" si="27"/>
        <v/>
      </c>
      <c r="AC410" s="14" t="str">
        <f t="shared" ca="1" si="28"/>
        <v/>
      </c>
      <c r="AD410" s="14" t="str">
        <f t="shared" ca="1" si="29"/>
        <v/>
      </c>
      <c r="AE410" s="14" t="str">
        <f t="shared" ca="1" si="30"/>
        <v/>
      </c>
      <c r="AF410" s="14" t="str">
        <f t="shared" ca="1" si="31"/>
        <v/>
      </c>
      <c r="AG410" s="14" t="str">
        <f t="shared" ca="1" si="32"/>
        <v/>
      </c>
      <c r="AH410" s="14" t="str">
        <f t="shared" ca="1" si="33"/>
        <v/>
      </c>
      <c r="AI410" s="14" t="str">
        <f t="shared" ca="1" si="34"/>
        <v/>
      </c>
      <c r="AJ410" s="14" t="str">
        <f t="shared" ca="1" si="35"/>
        <v/>
      </c>
      <c r="AK410" s="14" t="str">
        <f t="shared" ca="1" si="36"/>
        <v/>
      </c>
      <c r="AL410" s="14" t="str">
        <f t="shared" ca="1" si="37"/>
        <v/>
      </c>
      <c r="AM410" s="14" t="str">
        <f t="shared" ca="1" si="38"/>
        <v/>
      </c>
      <c r="AN410" s="14" t="str">
        <f t="shared" ca="1" si="39"/>
        <v/>
      </c>
      <c r="AO410" s="14" t="str">
        <f t="shared" ca="1" si="40"/>
        <v/>
      </c>
      <c r="AP410" s="14" t="str">
        <f t="shared" ca="1" si="41"/>
        <v/>
      </c>
      <c r="AQ410" s="14" t="str">
        <f t="shared" ca="1" si="42"/>
        <v/>
      </c>
      <c r="AR410" s="14" t="str">
        <f t="shared" ca="1" si="43"/>
        <v/>
      </c>
      <c r="AS410" s="14" t="str">
        <f t="shared" ca="1" si="44"/>
        <v/>
      </c>
      <c r="AT410" s="14" t="str">
        <f t="shared" ca="1" si="45"/>
        <v/>
      </c>
      <c r="AU410" s="14" t="str">
        <f t="shared" ca="1" si="46"/>
        <v/>
      </c>
      <c r="AV410" s="14" t="str">
        <f t="shared" ca="1" si="47"/>
        <v/>
      </c>
      <c r="AW410" s="14" t="str">
        <f t="shared" ca="1" si="48"/>
        <v/>
      </c>
      <c r="AX410" s="14" t="str">
        <f t="shared" ca="1" si="49"/>
        <v/>
      </c>
      <c r="AY410" s="14" t="str">
        <f t="shared" ca="1" si="50"/>
        <v/>
      </c>
      <c r="AZ410" s="14" t="str">
        <f t="shared" ca="1" si="51"/>
        <v/>
      </c>
      <c r="BA410" s="14" t="str">
        <f t="shared" ca="1" si="52"/>
        <v/>
      </c>
      <c r="BB410" s="14" t="str">
        <f t="shared" ca="1" si="53"/>
        <v/>
      </c>
      <c r="BC410" s="14" t="str">
        <f t="shared" ca="1" si="54"/>
        <v/>
      </c>
      <c r="BD410" s="14" t="str">
        <f t="shared" ca="1" si="55"/>
        <v/>
      </c>
      <c r="BE410" s="14" t="str">
        <f t="shared" ca="1" si="56"/>
        <v/>
      </c>
      <c r="BF410" s="14" t="str">
        <f t="shared" ca="1" si="57"/>
        <v/>
      </c>
      <c r="BG410" s="14" t="str">
        <f t="shared" ca="1" si="58"/>
        <v/>
      </c>
      <c r="BH410" s="14" t="str">
        <f t="shared" ca="1" si="59"/>
        <v/>
      </c>
      <c r="BI410" s="14" t="str">
        <f t="shared" ca="1" si="60"/>
        <v/>
      </c>
      <c r="BJ410" s="14" t="str">
        <f t="shared" ca="1" si="61"/>
        <v/>
      </c>
      <c r="BK410" s="14" t="str">
        <f t="shared" ca="1" si="62"/>
        <v/>
      </c>
      <c r="BL410" s="14" t="str">
        <f t="shared" ca="1" si="63"/>
        <v/>
      </c>
      <c r="BM410" s="14" t="str">
        <f t="shared" ca="1" si="64"/>
        <v/>
      </c>
      <c r="BN410" s="14" t="str">
        <f t="shared" ca="1" si="65"/>
        <v/>
      </c>
      <c r="BO410" s="14" t="str">
        <f t="shared" ca="1" si="66"/>
        <v/>
      </c>
      <c r="BP410" s="14" t="str">
        <f t="shared" ca="1" si="67"/>
        <v/>
      </c>
      <c r="BQ410" s="14" t="str">
        <f t="shared" ca="1" si="68"/>
        <v/>
      </c>
      <c r="BR410" s="14" t="str">
        <f t="shared" ca="1" si="69"/>
        <v/>
      </c>
      <c r="BS410" s="14" t="str">
        <f t="shared" ca="1" si="70"/>
        <v/>
      </c>
      <c r="BT410" s="14" t="str">
        <f t="shared" ca="1" si="71"/>
        <v/>
      </c>
      <c r="BU410" s="14" t="str">
        <f t="shared" ca="1" si="72"/>
        <v/>
      </c>
      <c r="BV410" s="14" t="str">
        <f t="shared" ca="1" si="73"/>
        <v/>
      </c>
      <c r="BW410" s="14" t="str">
        <f t="shared" ca="1" si="74"/>
        <v/>
      </c>
      <c r="BX410" s="14" t="str">
        <f t="shared" ca="1" si="75"/>
        <v/>
      </c>
      <c r="BY410" s="14" t="str">
        <f t="shared" ca="1" si="76"/>
        <v/>
      </c>
      <c r="BZ410" s="14" t="str">
        <f t="shared" ca="1" si="77"/>
        <v/>
      </c>
      <c r="CA410" s="14" t="str">
        <f t="shared" ca="1" si="78"/>
        <v/>
      </c>
      <c r="CB410" s="14" t="str">
        <f t="shared" ca="1" si="79"/>
        <v/>
      </c>
      <c r="CC410" s="14" t="str">
        <f t="shared" ca="1" si="80"/>
        <v/>
      </c>
      <c r="CD410" s="14" t="str">
        <f t="shared" ca="1" si="81"/>
        <v/>
      </c>
      <c r="CE410" s="14" t="str">
        <f t="shared" ca="1" si="82"/>
        <v/>
      </c>
      <c r="CF410" s="14" t="str">
        <f t="shared" ca="1" si="83"/>
        <v/>
      </c>
      <c r="CG410" s="14" t="str">
        <f t="shared" ca="1" si="84"/>
        <v/>
      </c>
      <c r="CH410" s="14" t="str">
        <f t="shared" ca="1" si="85"/>
        <v/>
      </c>
      <c r="CI410" s="14" t="str">
        <f t="shared" ca="1" si="86"/>
        <v/>
      </c>
      <c r="CJ410" s="14" t="str">
        <f t="shared" ca="1" si="87"/>
        <v/>
      </c>
      <c r="CK410" s="14" t="str">
        <f t="shared" ca="1" si="88"/>
        <v/>
      </c>
      <c r="CL410" s="14" t="str">
        <f t="shared" ca="1" si="89"/>
        <v/>
      </c>
      <c r="CM410" s="14" t="str">
        <f t="shared" ca="1" si="90"/>
        <v/>
      </c>
      <c r="CN410" s="14" t="str">
        <f t="shared" ca="1" si="91"/>
        <v/>
      </c>
      <c r="CO410" s="14" t="str">
        <f t="shared" ca="1" si="92"/>
        <v/>
      </c>
      <c r="CP410" s="14" t="str">
        <f t="shared" ca="1" si="93"/>
        <v/>
      </c>
      <c r="CQ410" s="14" t="str">
        <f t="shared" ca="1" si="94"/>
        <v/>
      </c>
      <c r="CR410" s="14" t="str">
        <f t="shared" ca="1" si="95"/>
        <v/>
      </c>
      <c r="CS410" s="9" t="str">
        <f t="shared" ca="1" si="96"/>
        <v/>
      </c>
      <c r="CT410" s="9" t="str">
        <f t="shared" ca="1" si="97"/>
        <v/>
      </c>
      <c r="CU410" s="9" t="str">
        <f t="shared" ca="1" si="98"/>
        <v/>
      </c>
      <c r="CV410" s="9" t="str">
        <f t="shared" ca="1" si="99"/>
        <v/>
      </c>
      <c r="CW410" s="9" t="str">
        <f t="shared" ca="1" si="100"/>
        <v/>
      </c>
      <c r="CX410" s="9" t="str">
        <f t="shared" ca="1" si="101"/>
        <v/>
      </c>
      <c r="CY410" s="9" t="str">
        <f t="shared" ca="1" si="102"/>
        <v/>
      </c>
      <c r="CZ410" s="9" t="str">
        <f t="shared" ca="1" si="103"/>
        <v/>
      </c>
      <c r="DA410" s="9" t="str">
        <f t="shared" ca="1" si="104"/>
        <v/>
      </c>
      <c r="DB410" s="9" t="str">
        <f t="shared" ca="1" si="105"/>
        <v/>
      </c>
      <c r="DC410" s="9" t="str">
        <f t="shared" ca="1" si="106"/>
        <v/>
      </c>
      <c r="DD410" s="9" t="str">
        <f t="shared" ca="1" si="107"/>
        <v/>
      </c>
      <c r="DE410" s="9" t="str">
        <f t="shared" ca="1" si="108"/>
        <v/>
      </c>
      <c r="DF410" s="9" t="str">
        <f t="shared" ca="1" si="109"/>
        <v/>
      </c>
      <c r="DG410" s="9" t="str">
        <f t="shared" ca="1" si="110"/>
        <v/>
      </c>
      <c r="DH410" s="9" t="str">
        <f t="shared" ca="1" si="111"/>
        <v/>
      </c>
      <c r="DI410" s="9" t="str">
        <f t="shared" ca="1" si="112"/>
        <v/>
      </c>
      <c r="DJ410" s="9" t="str">
        <f t="shared" ca="1" si="113"/>
        <v/>
      </c>
      <c r="DK410" s="9" t="str">
        <f t="shared" ca="1" si="114"/>
        <v/>
      </c>
      <c r="DL410" s="9" t="str">
        <f t="shared" ca="1" si="115"/>
        <v/>
      </c>
      <c r="DM410" s="9" t="str">
        <f t="shared" ca="1" si="116"/>
        <v/>
      </c>
      <c r="DN410" s="9" t="str">
        <f t="shared" ca="1" si="117"/>
        <v/>
      </c>
      <c r="DO410" s="9" t="str">
        <f t="shared" ca="1" si="118"/>
        <v/>
      </c>
      <c r="DP410" s="9" t="str">
        <f t="shared" ca="1" si="119"/>
        <v/>
      </c>
      <c r="DQ410" s="9" t="str">
        <f t="shared" ca="1" si="120"/>
        <v/>
      </c>
      <c r="DR410" s="9" t="str">
        <f t="shared" ca="1" si="121"/>
        <v/>
      </c>
      <c r="DS410" s="9" t="str">
        <f t="shared" ca="1" si="122"/>
        <v/>
      </c>
      <c r="DT410" s="9" t="str">
        <f t="shared" ca="1" si="123"/>
        <v/>
      </c>
      <c r="DU410" s="9" t="str">
        <f t="shared" ca="1" si="124"/>
        <v/>
      </c>
      <c r="DV410" s="9" t="str">
        <f t="shared" ca="1" si="125"/>
        <v/>
      </c>
      <c r="DW410" s="9" t="str">
        <f t="shared" ca="1" si="126"/>
        <v/>
      </c>
      <c r="DX410" s="9" t="str">
        <f t="shared" ca="1" si="127"/>
        <v/>
      </c>
      <c r="DY410" s="9" t="str">
        <f t="shared" ca="1" si="128"/>
        <v/>
      </c>
      <c r="DZ410" s="9" t="str">
        <f t="shared" ca="1" si="129"/>
        <v/>
      </c>
      <c r="EA410" s="9" t="str">
        <f t="shared" ca="1" si="130"/>
        <v/>
      </c>
      <c r="EB410" s="9" t="str">
        <f t="shared" ca="1" si="131"/>
        <v/>
      </c>
      <c r="EC410" s="9" t="str">
        <f t="shared" ca="1" si="132"/>
        <v/>
      </c>
      <c r="ED410" s="9" t="str">
        <f t="shared" ca="1" si="133"/>
        <v/>
      </c>
      <c r="EE410" s="9" t="str">
        <f t="shared" ca="1" si="134"/>
        <v/>
      </c>
      <c r="EF410" s="9" t="str">
        <f t="shared" ca="1" si="135"/>
        <v/>
      </c>
      <c r="EG410" s="9" t="str">
        <f t="shared" ca="1" si="136"/>
        <v/>
      </c>
      <c r="EH410" s="9" t="str">
        <f t="shared" ca="1" si="137"/>
        <v/>
      </c>
      <c r="EI410" s="9" t="str">
        <f t="shared" ca="1" si="138"/>
        <v/>
      </c>
      <c r="EJ410" s="9" t="str">
        <f t="shared" ca="1" si="139"/>
        <v/>
      </c>
      <c r="EK410" s="9" t="str">
        <f t="shared" ca="1" si="140"/>
        <v/>
      </c>
      <c r="EL410" s="9" t="str">
        <f t="shared" ca="1" si="141"/>
        <v/>
      </c>
      <c r="EM410" s="9" t="str">
        <f t="shared" ca="1" si="142"/>
        <v/>
      </c>
      <c r="EN410" s="9" t="str">
        <f t="shared" ca="1" si="143"/>
        <v/>
      </c>
      <c r="EO410" s="9" t="str">
        <f t="shared" ca="1" si="144"/>
        <v/>
      </c>
      <c r="EP410" s="9" t="str">
        <f t="shared" ca="1" si="145"/>
        <v/>
      </c>
      <c r="EQ410" s="9" t="str">
        <f t="shared" ca="1" si="146"/>
        <v/>
      </c>
      <c r="ER410" s="9" t="str">
        <f t="shared" ca="1" si="147"/>
        <v/>
      </c>
      <c r="ES410" s="9" t="str">
        <f t="shared" ca="1" si="148"/>
        <v/>
      </c>
      <c r="ET410" s="9" t="str">
        <f t="shared" ca="1" si="149"/>
        <v/>
      </c>
      <c r="EU410" s="9" t="str">
        <f t="shared" ca="1" si="150"/>
        <v/>
      </c>
      <c r="EV410" s="9" t="str">
        <f t="shared" ca="1" si="151"/>
        <v/>
      </c>
      <c r="EW410" s="9" t="str">
        <f t="shared" ca="1" si="152"/>
        <v/>
      </c>
      <c r="EX410" s="9" t="str">
        <f t="shared" ca="1" si="153"/>
        <v/>
      </c>
      <c r="EY410" s="9" t="str">
        <f t="shared" ca="1" si="154"/>
        <v/>
      </c>
      <c r="EZ410" s="9" t="str">
        <f t="shared" ca="1" si="155"/>
        <v/>
      </c>
      <c r="FA410" s="9" t="str">
        <f t="shared" ca="1" si="156"/>
        <v/>
      </c>
      <c r="FB410" s="9" t="str">
        <f t="shared" ca="1" si="157"/>
        <v/>
      </c>
      <c r="FC410" s="9" t="str">
        <f t="shared" ca="1" si="158"/>
        <v/>
      </c>
      <c r="FD410" s="9" t="str">
        <f t="shared" ca="1" si="159"/>
        <v/>
      </c>
      <c r="FE410" s="9" t="str">
        <f t="shared" ca="1" si="160"/>
        <v/>
      </c>
      <c r="FF410" s="9" t="str">
        <f t="shared" ca="1" si="161"/>
        <v/>
      </c>
      <c r="FG410" s="9" t="str">
        <f t="shared" ca="1" si="162"/>
        <v/>
      </c>
      <c r="FH410" s="9" t="str">
        <f t="shared" ca="1" si="163"/>
        <v/>
      </c>
      <c r="FI410" s="9" t="str">
        <f t="shared" ca="1" si="164"/>
        <v/>
      </c>
      <c r="FJ410" s="9" t="str">
        <f t="shared" ca="1" si="165"/>
        <v/>
      </c>
      <c r="FK410" s="9" t="str">
        <f t="shared" ca="1" si="166"/>
        <v/>
      </c>
      <c r="FL410" s="9" t="str">
        <f t="shared" ca="1" si="167"/>
        <v/>
      </c>
      <c r="FM410" s="9" t="str">
        <f t="shared" ca="1" si="168"/>
        <v/>
      </c>
      <c r="FN410" s="9" t="str">
        <f t="shared" ca="1" si="169"/>
        <v/>
      </c>
      <c r="FO410" s="9" t="str">
        <f t="shared" ca="1" si="170"/>
        <v/>
      </c>
      <c r="FP410" s="9" t="str">
        <f t="shared" ca="1" si="171"/>
        <v/>
      </c>
      <c r="FQ410" s="9" t="str">
        <f t="shared" ca="1" si="172"/>
        <v/>
      </c>
      <c r="FR410" s="9" t="str">
        <f t="shared" ca="1" si="173"/>
        <v/>
      </c>
      <c r="FS410" s="9" t="str">
        <f t="shared" ca="1" si="174"/>
        <v/>
      </c>
      <c r="FT410" s="9" t="str">
        <f t="shared" ca="1" si="175"/>
        <v/>
      </c>
      <c r="FU410" s="9" t="str">
        <f t="shared" ca="1" si="176"/>
        <v/>
      </c>
      <c r="FV410" s="9" t="str">
        <f t="shared" ca="1" si="177"/>
        <v/>
      </c>
      <c r="FW410" s="9" t="str">
        <f t="shared" ca="1" si="178"/>
        <v/>
      </c>
      <c r="FX410" s="9" t="str">
        <f t="shared" ca="1" si="179"/>
        <v/>
      </c>
      <c r="FY410" s="9" t="str">
        <f t="shared" ca="1" si="180"/>
        <v/>
      </c>
      <c r="FZ410" s="9" t="str">
        <f t="shared" ca="1" si="181"/>
        <v/>
      </c>
      <c r="GA410" s="9" t="str">
        <f t="shared" ca="1" si="182"/>
        <v/>
      </c>
      <c r="GB410" s="9" t="str">
        <f t="shared" ca="1" si="183"/>
        <v/>
      </c>
      <c r="GC410" s="9" t="str">
        <f t="shared" ca="1" si="184"/>
        <v/>
      </c>
      <c r="GD410" s="9" t="str">
        <f t="shared" ca="1" si="185"/>
        <v/>
      </c>
      <c r="GE410" s="9" t="str">
        <f t="shared" ca="1" si="186"/>
        <v/>
      </c>
      <c r="GF410" s="9" t="str">
        <f t="shared" ca="1" si="187"/>
        <v/>
      </c>
      <c r="GG410" s="9" t="str">
        <f t="shared" ca="1" si="188"/>
        <v/>
      </c>
      <c r="GH410" s="9" t="str">
        <f t="shared" ca="1" si="189"/>
        <v/>
      </c>
      <c r="GI410" s="9" t="str">
        <f t="shared" ca="1" si="190"/>
        <v/>
      </c>
      <c r="GJ410" s="9" t="str">
        <f t="shared" ca="1" si="191"/>
        <v/>
      </c>
      <c r="GK410" s="9" t="str">
        <f t="shared" ca="1" si="192"/>
        <v/>
      </c>
      <c r="GL410" s="9" t="str">
        <f t="shared" ca="1" si="193"/>
        <v/>
      </c>
      <c r="GM410" s="9" t="str">
        <f t="shared" ca="1" si="194"/>
        <v/>
      </c>
      <c r="GN410" s="9" t="str">
        <f t="shared" ca="1" si="195"/>
        <v/>
      </c>
      <c r="GO410" s="9" t="str">
        <f t="shared" ca="1" si="196"/>
        <v/>
      </c>
      <c r="GP410" s="9" t="str">
        <f t="shared" ca="1" si="197"/>
        <v/>
      </c>
      <c r="GQ410" s="9" t="str">
        <f t="shared" ca="1" si="198"/>
        <v/>
      </c>
      <c r="GR410" s="9" t="str">
        <f t="shared" ca="1" si="199"/>
        <v/>
      </c>
      <c r="GS410" s="9" t="str">
        <f t="shared" ca="1" si="200"/>
        <v/>
      </c>
      <c r="GT410" s="9" t="str">
        <f t="shared" ca="1" si="201"/>
        <v/>
      </c>
      <c r="GU410" s="9" t="str">
        <f t="shared" ca="1" si="202"/>
        <v/>
      </c>
      <c r="GV410" s="9" t="str">
        <f t="shared" ca="1" si="203"/>
        <v/>
      </c>
      <c r="GW410" s="9" t="str">
        <f t="shared" ca="1" si="204"/>
        <v/>
      </c>
      <c r="GX410" s="9" t="str">
        <f t="shared" ca="1" si="205"/>
        <v/>
      </c>
      <c r="GY410" s="9" t="str">
        <f t="shared" ca="1" si="206"/>
        <v/>
      </c>
      <c r="GZ410" s="9" t="str">
        <f t="shared" ca="1" si="207"/>
        <v/>
      </c>
      <c r="HA410" s="9" t="str">
        <f t="shared" ca="1" si="208"/>
        <v/>
      </c>
      <c r="HB410" s="9" t="str">
        <f t="shared" ca="1" si="209"/>
        <v/>
      </c>
      <c r="HC410" s="9" t="str">
        <f t="shared" ca="1" si="210"/>
        <v/>
      </c>
      <c r="HD410" s="9" t="str">
        <f t="shared" ca="1" si="211"/>
        <v/>
      </c>
      <c r="HE410" s="9" t="str">
        <f t="shared" ca="1" si="212"/>
        <v/>
      </c>
      <c r="HF410" s="9" t="str">
        <f t="shared" ca="1" si="213"/>
        <v/>
      </c>
      <c r="HG410" s="9" t="str">
        <f t="shared" ca="1" si="214"/>
        <v/>
      </c>
      <c r="HH410" s="9" t="str">
        <f t="shared" ca="1" si="215"/>
        <v/>
      </c>
      <c r="HI410" s="9" t="str">
        <f t="shared" ca="1" si="216"/>
        <v/>
      </c>
      <c r="HJ410" s="9" t="str">
        <f t="shared" ca="1" si="217"/>
        <v/>
      </c>
      <c r="HK410" s="9" t="str">
        <f t="shared" ca="1" si="218"/>
        <v/>
      </c>
      <c r="HL410" s="9" t="str">
        <f t="shared" ca="1" si="219"/>
        <v/>
      </c>
      <c r="HM410" s="31" t="str">
        <f t="shared" ca="1" si="220"/>
        <v/>
      </c>
      <c r="HN410" s="9" t="str">
        <f t="shared" ca="1" si="221"/>
        <v/>
      </c>
      <c r="HO410" s="9" t="str">
        <f t="shared" ca="1" si="222"/>
        <v/>
      </c>
      <c r="HP410" s="9" t="str">
        <f t="shared" ca="1" si="223"/>
        <v/>
      </c>
      <c r="HQ410" s="9" t="str">
        <f t="shared" ca="1" si="224"/>
        <v/>
      </c>
      <c r="HR410" s="9" t="str">
        <f t="shared" ca="1" si="225"/>
        <v/>
      </c>
      <c r="HS410" s="9" t="str">
        <f t="shared" ca="1" si="226"/>
        <v/>
      </c>
      <c r="HT410" s="9" t="str">
        <f t="shared" ca="1" si="227"/>
        <v/>
      </c>
      <c r="HU410" s="9" t="str">
        <f t="shared" ca="1" si="228"/>
        <v/>
      </c>
      <c r="HV410" s="9" t="str">
        <f t="shared" ca="1" si="229"/>
        <v/>
      </c>
      <c r="HW410" s="9" t="str">
        <f t="shared" ca="1" si="230"/>
        <v/>
      </c>
      <c r="HX410" s="9" t="str">
        <f t="shared" ca="1" si="231"/>
        <v/>
      </c>
      <c r="HY410" s="9" t="str">
        <f t="shared" ca="1" si="232"/>
        <v/>
      </c>
      <c r="HZ410" s="9" t="str">
        <f t="shared" ca="1" si="233"/>
        <v/>
      </c>
      <c r="IA410" s="9" t="str">
        <f t="shared" ca="1" si="234"/>
        <v/>
      </c>
      <c r="IB410" s="9" t="str">
        <f t="shared" ca="1" si="235"/>
        <v/>
      </c>
      <c r="IC410" s="9" t="str">
        <f t="shared" ca="1" si="236"/>
        <v/>
      </c>
      <c r="ID410" s="9" t="str">
        <f t="shared" ca="1" si="237"/>
        <v/>
      </c>
      <c r="IE410" s="9" t="str">
        <f t="shared" ca="1" si="238"/>
        <v/>
      </c>
      <c r="IF410" s="9" t="str">
        <f t="shared" ca="1" si="239"/>
        <v/>
      </c>
      <c r="IG410" s="9" t="str">
        <f t="shared" ca="1" si="240"/>
        <v/>
      </c>
      <c r="IH410" s="9" t="str">
        <f t="shared" ca="1" si="241"/>
        <v/>
      </c>
      <c r="II410" s="9" t="str">
        <f t="shared" ca="1" si="242"/>
        <v/>
      </c>
      <c r="IJ410" s="9" t="str">
        <f t="shared" ca="1" si="243"/>
        <v/>
      </c>
      <c r="IK410" s="9" t="str">
        <f t="shared" ca="1" si="244"/>
        <v/>
      </c>
      <c r="IL410" s="9" t="str">
        <f t="shared" ca="1" si="245"/>
        <v/>
      </c>
      <c r="IM410" s="9" t="str">
        <f t="shared" ca="1" si="246"/>
        <v/>
      </c>
      <c r="IN410" s="9" t="str">
        <f t="shared" ca="1" si="247"/>
        <v/>
      </c>
      <c r="IO410" s="9" t="str">
        <f t="shared" ca="1" si="248"/>
        <v/>
      </c>
      <c r="IP410" s="9" t="str">
        <f t="shared" ca="1" si="249"/>
        <v/>
      </c>
      <c r="IQ410" s="9" t="str">
        <f t="shared" ca="1" si="250"/>
        <v/>
      </c>
      <c r="IR410" s="9" t="str">
        <f t="shared" ca="1" si="251"/>
        <v/>
      </c>
      <c r="IS410" s="9" t="str">
        <f t="shared" ca="1" si="252"/>
        <v/>
      </c>
      <c r="IT410" s="9" t="str">
        <f t="shared" ca="1" si="253"/>
        <v/>
      </c>
      <c r="IU410" s="9" t="str">
        <f t="shared" ca="1" si="254"/>
        <v/>
      </c>
      <c r="IV410" s="31" t="str">
        <f t="shared" ca="1" si="255"/>
        <v/>
      </c>
    </row>
    <row r="411" spans="2:256">
      <c r="B411" s="163">
        <v>35</v>
      </c>
      <c r="C411" s="163" t="str">
        <f ca="1">IF(P411&gt;0,MAX($C$375:C410)+1,"")</f>
        <v/>
      </c>
      <c r="D411" s="163" t="str">
        <f ca="1">IF(ISERROR(INDEX(WS,ROWS($B$377:$B411))),"",MID(INDEX(WS,ROWS($B$377:$B411)), FIND("]",INDEX(WS,ROWS($B$377:$B411)))+1,32))&amp;T(NOW())</f>
        <v/>
      </c>
      <c r="E411" s="163" t="str">
        <f t="shared" ca="1" si="5"/>
        <v/>
      </c>
      <c r="F411" s="163" t="str">
        <f t="shared" ca="1" si="6"/>
        <v/>
      </c>
      <c r="G411" s="163" t="str">
        <f t="shared" ca="1" si="7"/>
        <v/>
      </c>
      <c r="H411" s="163" t="str">
        <f t="shared" ca="1" si="8"/>
        <v/>
      </c>
      <c r="I411" s="163" t="str">
        <f t="shared" ca="1" si="9"/>
        <v/>
      </c>
      <c r="J411" s="163" t="str">
        <f t="shared" ca="1" si="10"/>
        <v/>
      </c>
      <c r="K411" s="163" t="str">
        <f t="shared" ca="1" si="11"/>
        <v/>
      </c>
      <c r="L411" s="163" t="str">
        <f t="shared" ca="1" si="12"/>
        <v/>
      </c>
      <c r="M411" s="163" t="str">
        <f t="shared" ca="1" si="13"/>
        <v/>
      </c>
      <c r="N411" s="344" t="str">
        <f t="shared" ca="1" si="14"/>
        <v/>
      </c>
      <c r="O411" s="344" t="str">
        <f t="shared" ca="1" si="15"/>
        <v/>
      </c>
      <c r="P411" s="163">
        <f t="shared" ca="1" si="4"/>
        <v>0</v>
      </c>
      <c r="Q411" s="14" t="str">
        <f t="shared" ca="1" si="16"/>
        <v/>
      </c>
      <c r="R411" s="14" t="str">
        <f t="shared" ca="1" si="17"/>
        <v/>
      </c>
      <c r="S411" s="14" t="str">
        <f t="shared" ca="1" si="18"/>
        <v/>
      </c>
      <c r="T411" s="14" t="str">
        <f t="shared" ca="1" si="19"/>
        <v/>
      </c>
      <c r="U411" s="14" t="str">
        <f t="shared" ca="1" si="20"/>
        <v/>
      </c>
      <c r="V411" s="14" t="str">
        <f t="shared" ca="1" si="21"/>
        <v/>
      </c>
      <c r="W411" s="14" t="str">
        <f t="shared" ca="1" si="22"/>
        <v/>
      </c>
      <c r="X411" s="14" t="str">
        <f t="shared" ca="1" si="23"/>
        <v/>
      </c>
      <c r="Y411" s="14" t="str">
        <f t="shared" ca="1" si="24"/>
        <v/>
      </c>
      <c r="Z411" s="14" t="str">
        <f t="shared" ca="1" si="25"/>
        <v/>
      </c>
      <c r="AA411" s="14" t="str">
        <f t="shared" ca="1" si="26"/>
        <v/>
      </c>
      <c r="AB411" s="14" t="str">
        <f t="shared" ca="1" si="27"/>
        <v/>
      </c>
      <c r="AC411" s="14" t="str">
        <f t="shared" ca="1" si="28"/>
        <v/>
      </c>
      <c r="AD411" s="14" t="str">
        <f t="shared" ca="1" si="29"/>
        <v/>
      </c>
      <c r="AE411" s="14" t="str">
        <f t="shared" ca="1" si="30"/>
        <v/>
      </c>
      <c r="AF411" s="14" t="str">
        <f t="shared" ca="1" si="31"/>
        <v/>
      </c>
      <c r="AG411" s="14" t="str">
        <f t="shared" ca="1" si="32"/>
        <v/>
      </c>
      <c r="AH411" s="14" t="str">
        <f t="shared" ca="1" si="33"/>
        <v/>
      </c>
      <c r="AI411" s="14" t="str">
        <f t="shared" ca="1" si="34"/>
        <v/>
      </c>
      <c r="AJ411" s="14" t="str">
        <f t="shared" ca="1" si="35"/>
        <v/>
      </c>
      <c r="AK411" s="14" t="str">
        <f t="shared" ca="1" si="36"/>
        <v/>
      </c>
      <c r="AL411" s="14" t="str">
        <f t="shared" ca="1" si="37"/>
        <v/>
      </c>
      <c r="AM411" s="14" t="str">
        <f t="shared" ca="1" si="38"/>
        <v/>
      </c>
      <c r="AN411" s="14" t="str">
        <f t="shared" ca="1" si="39"/>
        <v/>
      </c>
      <c r="AO411" s="14" t="str">
        <f t="shared" ca="1" si="40"/>
        <v/>
      </c>
      <c r="AP411" s="14" t="str">
        <f t="shared" ca="1" si="41"/>
        <v/>
      </c>
      <c r="AQ411" s="14" t="str">
        <f t="shared" ca="1" si="42"/>
        <v/>
      </c>
      <c r="AR411" s="14" t="str">
        <f t="shared" ca="1" si="43"/>
        <v/>
      </c>
      <c r="AS411" s="14" t="str">
        <f t="shared" ca="1" si="44"/>
        <v/>
      </c>
      <c r="AT411" s="14" t="str">
        <f t="shared" ca="1" si="45"/>
        <v/>
      </c>
      <c r="AU411" s="14" t="str">
        <f t="shared" ca="1" si="46"/>
        <v/>
      </c>
      <c r="AV411" s="14" t="str">
        <f t="shared" ca="1" si="47"/>
        <v/>
      </c>
      <c r="AW411" s="14" t="str">
        <f t="shared" ca="1" si="48"/>
        <v/>
      </c>
      <c r="AX411" s="14" t="str">
        <f t="shared" ca="1" si="49"/>
        <v/>
      </c>
      <c r="AY411" s="14" t="str">
        <f t="shared" ca="1" si="50"/>
        <v/>
      </c>
      <c r="AZ411" s="14" t="str">
        <f t="shared" ca="1" si="51"/>
        <v/>
      </c>
      <c r="BA411" s="14" t="str">
        <f t="shared" ca="1" si="52"/>
        <v/>
      </c>
      <c r="BB411" s="14" t="str">
        <f t="shared" ca="1" si="53"/>
        <v/>
      </c>
      <c r="BC411" s="14" t="str">
        <f t="shared" ca="1" si="54"/>
        <v/>
      </c>
      <c r="BD411" s="14" t="str">
        <f t="shared" ca="1" si="55"/>
        <v/>
      </c>
      <c r="BE411" s="14" t="str">
        <f t="shared" ca="1" si="56"/>
        <v/>
      </c>
      <c r="BF411" s="14" t="str">
        <f t="shared" ca="1" si="57"/>
        <v/>
      </c>
      <c r="BG411" s="14" t="str">
        <f t="shared" ca="1" si="58"/>
        <v/>
      </c>
      <c r="BH411" s="14" t="str">
        <f t="shared" ca="1" si="59"/>
        <v/>
      </c>
      <c r="BI411" s="14" t="str">
        <f t="shared" ca="1" si="60"/>
        <v/>
      </c>
      <c r="BJ411" s="14" t="str">
        <f t="shared" ca="1" si="61"/>
        <v/>
      </c>
      <c r="BK411" s="14" t="str">
        <f t="shared" ca="1" si="62"/>
        <v/>
      </c>
      <c r="BL411" s="14" t="str">
        <f t="shared" ca="1" si="63"/>
        <v/>
      </c>
      <c r="BM411" s="14" t="str">
        <f t="shared" ca="1" si="64"/>
        <v/>
      </c>
      <c r="BN411" s="14" t="str">
        <f t="shared" ca="1" si="65"/>
        <v/>
      </c>
      <c r="BO411" s="14" t="str">
        <f t="shared" ca="1" si="66"/>
        <v/>
      </c>
      <c r="BP411" s="14" t="str">
        <f t="shared" ca="1" si="67"/>
        <v/>
      </c>
      <c r="BQ411" s="14" t="str">
        <f t="shared" ca="1" si="68"/>
        <v/>
      </c>
      <c r="BR411" s="14" t="str">
        <f t="shared" ca="1" si="69"/>
        <v/>
      </c>
      <c r="BS411" s="14" t="str">
        <f t="shared" ca="1" si="70"/>
        <v/>
      </c>
      <c r="BT411" s="14" t="str">
        <f t="shared" ca="1" si="71"/>
        <v/>
      </c>
      <c r="BU411" s="14" t="str">
        <f t="shared" ca="1" si="72"/>
        <v/>
      </c>
      <c r="BV411" s="14" t="str">
        <f t="shared" ca="1" si="73"/>
        <v/>
      </c>
      <c r="BW411" s="14" t="str">
        <f t="shared" ca="1" si="74"/>
        <v/>
      </c>
      <c r="BX411" s="14" t="str">
        <f t="shared" ca="1" si="75"/>
        <v/>
      </c>
      <c r="BY411" s="14" t="str">
        <f t="shared" ca="1" si="76"/>
        <v/>
      </c>
      <c r="BZ411" s="14" t="str">
        <f t="shared" ca="1" si="77"/>
        <v/>
      </c>
      <c r="CA411" s="14" t="str">
        <f t="shared" ca="1" si="78"/>
        <v/>
      </c>
      <c r="CB411" s="14" t="str">
        <f t="shared" ca="1" si="79"/>
        <v/>
      </c>
      <c r="CC411" s="14" t="str">
        <f t="shared" ca="1" si="80"/>
        <v/>
      </c>
      <c r="CD411" s="14" t="str">
        <f t="shared" ca="1" si="81"/>
        <v/>
      </c>
      <c r="CE411" s="14" t="str">
        <f t="shared" ca="1" si="82"/>
        <v/>
      </c>
      <c r="CF411" s="14" t="str">
        <f t="shared" ca="1" si="83"/>
        <v/>
      </c>
      <c r="CG411" s="14" t="str">
        <f t="shared" ca="1" si="84"/>
        <v/>
      </c>
      <c r="CH411" s="14" t="str">
        <f t="shared" ca="1" si="85"/>
        <v/>
      </c>
      <c r="CI411" s="14" t="str">
        <f t="shared" ca="1" si="86"/>
        <v/>
      </c>
      <c r="CJ411" s="14" t="str">
        <f t="shared" ca="1" si="87"/>
        <v/>
      </c>
      <c r="CK411" s="14" t="str">
        <f t="shared" ca="1" si="88"/>
        <v/>
      </c>
      <c r="CL411" s="14" t="str">
        <f t="shared" ca="1" si="89"/>
        <v/>
      </c>
      <c r="CM411" s="14" t="str">
        <f t="shared" ca="1" si="90"/>
        <v/>
      </c>
      <c r="CN411" s="14" t="str">
        <f t="shared" ca="1" si="91"/>
        <v/>
      </c>
      <c r="CO411" s="14" t="str">
        <f t="shared" ca="1" si="92"/>
        <v/>
      </c>
      <c r="CP411" s="14" t="str">
        <f t="shared" ca="1" si="93"/>
        <v/>
      </c>
      <c r="CQ411" s="14" t="str">
        <f t="shared" ca="1" si="94"/>
        <v/>
      </c>
      <c r="CR411" s="14" t="str">
        <f t="shared" ca="1" si="95"/>
        <v/>
      </c>
      <c r="CS411" s="9" t="str">
        <f t="shared" ca="1" si="96"/>
        <v/>
      </c>
      <c r="CT411" s="9" t="str">
        <f t="shared" ca="1" si="97"/>
        <v/>
      </c>
      <c r="CU411" s="9" t="str">
        <f t="shared" ca="1" si="98"/>
        <v/>
      </c>
      <c r="CV411" s="9" t="str">
        <f t="shared" ca="1" si="99"/>
        <v/>
      </c>
      <c r="CW411" s="9" t="str">
        <f t="shared" ca="1" si="100"/>
        <v/>
      </c>
      <c r="CX411" s="9" t="str">
        <f t="shared" ca="1" si="101"/>
        <v/>
      </c>
      <c r="CY411" s="9" t="str">
        <f t="shared" ca="1" si="102"/>
        <v/>
      </c>
      <c r="CZ411" s="9" t="str">
        <f t="shared" ca="1" si="103"/>
        <v/>
      </c>
      <c r="DA411" s="9" t="str">
        <f t="shared" ca="1" si="104"/>
        <v/>
      </c>
      <c r="DB411" s="9" t="str">
        <f t="shared" ca="1" si="105"/>
        <v/>
      </c>
      <c r="DC411" s="9" t="str">
        <f t="shared" ca="1" si="106"/>
        <v/>
      </c>
      <c r="DD411" s="9" t="str">
        <f t="shared" ca="1" si="107"/>
        <v/>
      </c>
      <c r="DE411" s="9" t="str">
        <f t="shared" ca="1" si="108"/>
        <v/>
      </c>
      <c r="DF411" s="9" t="str">
        <f t="shared" ca="1" si="109"/>
        <v/>
      </c>
      <c r="DG411" s="9" t="str">
        <f t="shared" ca="1" si="110"/>
        <v/>
      </c>
      <c r="DH411" s="9" t="str">
        <f t="shared" ca="1" si="111"/>
        <v/>
      </c>
      <c r="DI411" s="9" t="str">
        <f t="shared" ca="1" si="112"/>
        <v/>
      </c>
      <c r="DJ411" s="9" t="str">
        <f t="shared" ca="1" si="113"/>
        <v/>
      </c>
      <c r="DK411" s="9" t="str">
        <f t="shared" ca="1" si="114"/>
        <v/>
      </c>
      <c r="DL411" s="9" t="str">
        <f t="shared" ca="1" si="115"/>
        <v/>
      </c>
      <c r="DM411" s="9" t="str">
        <f t="shared" ca="1" si="116"/>
        <v/>
      </c>
      <c r="DN411" s="9" t="str">
        <f t="shared" ca="1" si="117"/>
        <v/>
      </c>
      <c r="DO411" s="9" t="str">
        <f t="shared" ca="1" si="118"/>
        <v/>
      </c>
      <c r="DP411" s="9" t="str">
        <f t="shared" ca="1" si="119"/>
        <v/>
      </c>
      <c r="DQ411" s="9" t="str">
        <f t="shared" ca="1" si="120"/>
        <v/>
      </c>
      <c r="DR411" s="9" t="str">
        <f t="shared" ca="1" si="121"/>
        <v/>
      </c>
      <c r="DS411" s="9" t="str">
        <f t="shared" ca="1" si="122"/>
        <v/>
      </c>
      <c r="DT411" s="9" t="str">
        <f t="shared" ca="1" si="123"/>
        <v/>
      </c>
      <c r="DU411" s="9" t="str">
        <f t="shared" ca="1" si="124"/>
        <v/>
      </c>
      <c r="DV411" s="9" t="str">
        <f t="shared" ca="1" si="125"/>
        <v/>
      </c>
      <c r="DW411" s="9" t="str">
        <f t="shared" ca="1" si="126"/>
        <v/>
      </c>
      <c r="DX411" s="9" t="str">
        <f t="shared" ca="1" si="127"/>
        <v/>
      </c>
      <c r="DY411" s="9" t="str">
        <f t="shared" ca="1" si="128"/>
        <v/>
      </c>
      <c r="DZ411" s="9" t="str">
        <f t="shared" ca="1" si="129"/>
        <v/>
      </c>
      <c r="EA411" s="9" t="str">
        <f t="shared" ca="1" si="130"/>
        <v/>
      </c>
      <c r="EB411" s="9" t="str">
        <f t="shared" ca="1" si="131"/>
        <v/>
      </c>
      <c r="EC411" s="9" t="str">
        <f t="shared" ca="1" si="132"/>
        <v/>
      </c>
      <c r="ED411" s="9" t="str">
        <f t="shared" ca="1" si="133"/>
        <v/>
      </c>
      <c r="EE411" s="9" t="str">
        <f t="shared" ca="1" si="134"/>
        <v/>
      </c>
      <c r="EF411" s="9" t="str">
        <f t="shared" ca="1" si="135"/>
        <v/>
      </c>
      <c r="EG411" s="9" t="str">
        <f t="shared" ca="1" si="136"/>
        <v/>
      </c>
      <c r="EH411" s="9" t="str">
        <f t="shared" ca="1" si="137"/>
        <v/>
      </c>
      <c r="EI411" s="9" t="str">
        <f t="shared" ca="1" si="138"/>
        <v/>
      </c>
      <c r="EJ411" s="9" t="str">
        <f t="shared" ca="1" si="139"/>
        <v/>
      </c>
      <c r="EK411" s="9" t="str">
        <f t="shared" ca="1" si="140"/>
        <v/>
      </c>
      <c r="EL411" s="9" t="str">
        <f t="shared" ca="1" si="141"/>
        <v/>
      </c>
      <c r="EM411" s="9" t="str">
        <f t="shared" ca="1" si="142"/>
        <v/>
      </c>
      <c r="EN411" s="9" t="str">
        <f t="shared" ca="1" si="143"/>
        <v/>
      </c>
      <c r="EO411" s="9" t="str">
        <f t="shared" ca="1" si="144"/>
        <v/>
      </c>
      <c r="EP411" s="9" t="str">
        <f t="shared" ca="1" si="145"/>
        <v/>
      </c>
      <c r="EQ411" s="9" t="str">
        <f t="shared" ca="1" si="146"/>
        <v/>
      </c>
      <c r="ER411" s="9" t="str">
        <f t="shared" ca="1" si="147"/>
        <v/>
      </c>
      <c r="ES411" s="9" t="str">
        <f t="shared" ca="1" si="148"/>
        <v/>
      </c>
      <c r="ET411" s="9" t="str">
        <f t="shared" ca="1" si="149"/>
        <v/>
      </c>
      <c r="EU411" s="9" t="str">
        <f t="shared" ca="1" si="150"/>
        <v/>
      </c>
      <c r="EV411" s="9" t="str">
        <f t="shared" ca="1" si="151"/>
        <v/>
      </c>
      <c r="EW411" s="9" t="str">
        <f t="shared" ca="1" si="152"/>
        <v/>
      </c>
      <c r="EX411" s="9" t="str">
        <f t="shared" ca="1" si="153"/>
        <v/>
      </c>
      <c r="EY411" s="9" t="str">
        <f t="shared" ca="1" si="154"/>
        <v/>
      </c>
      <c r="EZ411" s="9" t="str">
        <f t="shared" ca="1" si="155"/>
        <v/>
      </c>
      <c r="FA411" s="9" t="str">
        <f t="shared" ca="1" si="156"/>
        <v/>
      </c>
      <c r="FB411" s="9" t="str">
        <f t="shared" ca="1" si="157"/>
        <v/>
      </c>
      <c r="FC411" s="9" t="str">
        <f t="shared" ca="1" si="158"/>
        <v/>
      </c>
      <c r="FD411" s="9" t="str">
        <f t="shared" ca="1" si="159"/>
        <v/>
      </c>
      <c r="FE411" s="9" t="str">
        <f t="shared" ca="1" si="160"/>
        <v/>
      </c>
      <c r="FF411" s="9" t="str">
        <f t="shared" ca="1" si="161"/>
        <v/>
      </c>
      <c r="FG411" s="9" t="str">
        <f t="shared" ca="1" si="162"/>
        <v/>
      </c>
      <c r="FH411" s="9" t="str">
        <f t="shared" ca="1" si="163"/>
        <v/>
      </c>
      <c r="FI411" s="9" t="str">
        <f t="shared" ca="1" si="164"/>
        <v/>
      </c>
      <c r="FJ411" s="9" t="str">
        <f t="shared" ca="1" si="165"/>
        <v/>
      </c>
      <c r="FK411" s="9" t="str">
        <f t="shared" ca="1" si="166"/>
        <v/>
      </c>
      <c r="FL411" s="9" t="str">
        <f t="shared" ca="1" si="167"/>
        <v/>
      </c>
      <c r="FM411" s="9" t="str">
        <f t="shared" ca="1" si="168"/>
        <v/>
      </c>
      <c r="FN411" s="9" t="str">
        <f t="shared" ca="1" si="169"/>
        <v/>
      </c>
      <c r="FO411" s="9" t="str">
        <f t="shared" ca="1" si="170"/>
        <v/>
      </c>
      <c r="FP411" s="9" t="str">
        <f t="shared" ca="1" si="171"/>
        <v/>
      </c>
      <c r="FQ411" s="9" t="str">
        <f t="shared" ca="1" si="172"/>
        <v/>
      </c>
      <c r="FR411" s="9" t="str">
        <f t="shared" ca="1" si="173"/>
        <v/>
      </c>
      <c r="FS411" s="9" t="str">
        <f t="shared" ca="1" si="174"/>
        <v/>
      </c>
      <c r="FT411" s="9" t="str">
        <f t="shared" ca="1" si="175"/>
        <v/>
      </c>
      <c r="FU411" s="9" t="str">
        <f t="shared" ca="1" si="176"/>
        <v/>
      </c>
      <c r="FV411" s="9" t="str">
        <f t="shared" ca="1" si="177"/>
        <v/>
      </c>
      <c r="FW411" s="9" t="str">
        <f t="shared" ca="1" si="178"/>
        <v/>
      </c>
      <c r="FX411" s="9" t="str">
        <f t="shared" ca="1" si="179"/>
        <v/>
      </c>
      <c r="FY411" s="9" t="str">
        <f t="shared" ca="1" si="180"/>
        <v/>
      </c>
      <c r="FZ411" s="9" t="str">
        <f t="shared" ca="1" si="181"/>
        <v/>
      </c>
      <c r="GA411" s="9" t="str">
        <f t="shared" ca="1" si="182"/>
        <v/>
      </c>
      <c r="GB411" s="9" t="str">
        <f t="shared" ca="1" si="183"/>
        <v/>
      </c>
      <c r="GC411" s="9" t="str">
        <f t="shared" ca="1" si="184"/>
        <v/>
      </c>
      <c r="GD411" s="9" t="str">
        <f t="shared" ca="1" si="185"/>
        <v/>
      </c>
      <c r="GE411" s="9" t="str">
        <f t="shared" ca="1" si="186"/>
        <v/>
      </c>
      <c r="GF411" s="9" t="str">
        <f t="shared" ca="1" si="187"/>
        <v/>
      </c>
      <c r="GG411" s="9" t="str">
        <f t="shared" ca="1" si="188"/>
        <v/>
      </c>
      <c r="GH411" s="9" t="str">
        <f t="shared" ca="1" si="189"/>
        <v/>
      </c>
      <c r="GI411" s="9" t="str">
        <f t="shared" ca="1" si="190"/>
        <v/>
      </c>
      <c r="GJ411" s="9" t="str">
        <f t="shared" ca="1" si="191"/>
        <v/>
      </c>
      <c r="GK411" s="9" t="str">
        <f t="shared" ca="1" si="192"/>
        <v/>
      </c>
      <c r="GL411" s="9" t="str">
        <f t="shared" ca="1" si="193"/>
        <v/>
      </c>
      <c r="GM411" s="9" t="str">
        <f t="shared" ca="1" si="194"/>
        <v/>
      </c>
      <c r="GN411" s="9" t="str">
        <f t="shared" ca="1" si="195"/>
        <v/>
      </c>
      <c r="GO411" s="9" t="str">
        <f t="shared" ca="1" si="196"/>
        <v/>
      </c>
      <c r="GP411" s="9" t="str">
        <f t="shared" ca="1" si="197"/>
        <v/>
      </c>
      <c r="GQ411" s="9" t="str">
        <f t="shared" ca="1" si="198"/>
        <v/>
      </c>
      <c r="GR411" s="9" t="str">
        <f t="shared" ca="1" si="199"/>
        <v/>
      </c>
      <c r="GS411" s="9" t="str">
        <f t="shared" ca="1" si="200"/>
        <v/>
      </c>
      <c r="GT411" s="9" t="str">
        <f t="shared" ca="1" si="201"/>
        <v/>
      </c>
      <c r="GU411" s="9" t="str">
        <f t="shared" ca="1" si="202"/>
        <v/>
      </c>
      <c r="GV411" s="9" t="str">
        <f t="shared" ca="1" si="203"/>
        <v/>
      </c>
      <c r="GW411" s="9" t="str">
        <f t="shared" ca="1" si="204"/>
        <v/>
      </c>
      <c r="GX411" s="9" t="str">
        <f t="shared" ca="1" si="205"/>
        <v/>
      </c>
      <c r="GY411" s="9" t="str">
        <f t="shared" ca="1" si="206"/>
        <v/>
      </c>
      <c r="GZ411" s="9" t="str">
        <f t="shared" ca="1" si="207"/>
        <v/>
      </c>
      <c r="HA411" s="9" t="str">
        <f t="shared" ca="1" si="208"/>
        <v/>
      </c>
      <c r="HB411" s="9" t="str">
        <f t="shared" ca="1" si="209"/>
        <v/>
      </c>
      <c r="HC411" s="9" t="str">
        <f t="shared" ca="1" si="210"/>
        <v/>
      </c>
      <c r="HD411" s="9" t="str">
        <f t="shared" ca="1" si="211"/>
        <v/>
      </c>
      <c r="HE411" s="9" t="str">
        <f t="shared" ca="1" si="212"/>
        <v/>
      </c>
      <c r="HF411" s="9" t="str">
        <f t="shared" ca="1" si="213"/>
        <v/>
      </c>
      <c r="HG411" s="9" t="str">
        <f t="shared" ca="1" si="214"/>
        <v/>
      </c>
      <c r="HH411" s="9" t="str">
        <f t="shared" ca="1" si="215"/>
        <v/>
      </c>
      <c r="HI411" s="9" t="str">
        <f t="shared" ca="1" si="216"/>
        <v/>
      </c>
      <c r="HJ411" s="9" t="str">
        <f t="shared" ca="1" si="217"/>
        <v/>
      </c>
      <c r="HK411" s="9" t="str">
        <f t="shared" ca="1" si="218"/>
        <v/>
      </c>
      <c r="HL411" s="9" t="str">
        <f t="shared" ca="1" si="219"/>
        <v/>
      </c>
      <c r="HM411" s="31" t="str">
        <f t="shared" ca="1" si="220"/>
        <v/>
      </c>
      <c r="HN411" s="9" t="str">
        <f t="shared" ca="1" si="221"/>
        <v/>
      </c>
      <c r="HO411" s="9" t="str">
        <f t="shared" ca="1" si="222"/>
        <v/>
      </c>
      <c r="HP411" s="9" t="str">
        <f t="shared" ca="1" si="223"/>
        <v/>
      </c>
      <c r="HQ411" s="9" t="str">
        <f t="shared" ca="1" si="224"/>
        <v/>
      </c>
      <c r="HR411" s="9" t="str">
        <f t="shared" ca="1" si="225"/>
        <v/>
      </c>
      <c r="HS411" s="9" t="str">
        <f t="shared" ca="1" si="226"/>
        <v/>
      </c>
      <c r="HT411" s="9" t="str">
        <f t="shared" ca="1" si="227"/>
        <v/>
      </c>
      <c r="HU411" s="9" t="str">
        <f t="shared" ca="1" si="228"/>
        <v/>
      </c>
      <c r="HV411" s="9" t="str">
        <f t="shared" ca="1" si="229"/>
        <v/>
      </c>
      <c r="HW411" s="9" t="str">
        <f t="shared" ca="1" si="230"/>
        <v/>
      </c>
      <c r="HX411" s="9" t="str">
        <f t="shared" ca="1" si="231"/>
        <v/>
      </c>
      <c r="HY411" s="9" t="str">
        <f t="shared" ca="1" si="232"/>
        <v/>
      </c>
      <c r="HZ411" s="9" t="str">
        <f t="shared" ca="1" si="233"/>
        <v/>
      </c>
      <c r="IA411" s="9" t="str">
        <f t="shared" ca="1" si="234"/>
        <v/>
      </c>
      <c r="IB411" s="9" t="str">
        <f t="shared" ca="1" si="235"/>
        <v/>
      </c>
      <c r="IC411" s="9" t="str">
        <f t="shared" ca="1" si="236"/>
        <v/>
      </c>
      <c r="ID411" s="9" t="str">
        <f t="shared" ca="1" si="237"/>
        <v/>
      </c>
      <c r="IE411" s="9" t="str">
        <f t="shared" ca="1" si="238"/>
        <v/>
      </c>
      <c r="IF411" s="9" t="str">
        <f t="shared" ca="1" si="239"/>
        <v/>
      </c>
      <c r="IG411" s="9" t="str">
        <f t="shared" ca="1" si="240"/>
        <v/>
      </c>
      <c r="IH411" s="9" t="str">
        <f t="shared" ca="1" si="241"/>
        <v/>
      </c>
      <c r="II411" s="9" t="str">
        <f t="shared" ca="1" si="242"/>
        <v/>
      </c>
      <c r="IJ411" s="9" t="str">
        <f t="shared" ca="1" si="243"/>
        <v/>
      </c>
      <c r="IK411" s="9" t="str">
        <f t="shared" ca="1" si="244"/>
        <v/>
      </c>
      <c r="IL411" s="9" t="str">
        <f t="shared" ca="1" si="245"/>
        <v/>
      </c>
      <c r="IM411" s="9" t="str">
        <f t="shared" ca="1" si="246"/>
        <v/>
      </c>
      <c r="IN411" s="9" t="str">
        <f t="shared" ca="1" si="247"/>
        <v/>
      </c>
      <c r="IO411" s="9" t="str">
        <f t="shared" ca="1" si="248"/>
        <v/>
      </c>
      <c r="IP411" s="9" t="str">
        <f t="shared" ca="1" si="249"/>
        <v/>
      </c>
      <c r="IQ411" s="9" t="str">
        <f t="shared" ca="1" si="250"/>
        <v/>
      </c>
      <c r="IR411" s="9" t="str">
        <f t="shared" ca="1" si="251"/>
        <v/>
      </c>
      <c r="IS411" s="9" t="str">
        <f t="shared" ca="1" si="252"/>
        <v/>
      </c>
      <c r="IT411" s="9" t="str">
        <f t="shared" ca="1" si="253"/>
        <v/>
      </c>
      <c r="IU411" s="9" t="str">
        <f t="shared" ca="1" si="254"/>
        <v/>
      </c>
      <c r="IV411" s="31" t="str">
        <f t="shared" ca="1" si="255"/>
        <v/>
      </c>
    </row>
    <row r="412" spans="2:256">
      <c r="B412" s="163">
        <v>36</v>
      </c>
      <c r="C412" s="163" t="str">
        <f ca="1">IF(P412&gt;0,MAX($C$375:C411)+1,"")</f>
        <v/>
      </c>
      <c r="D412" s="163" t="str">
        <f ca="1">IF(ISERROR(INDEX(WS,ROWS($B$377:$B412))),"",MID(INDEX(WS,ROWS($B$377:$B412)), FIND("]",INDEX(WS,ROWS($B$377:$B412)))+1,32))&amp;T(NOW())</f>
        <v/>
      </c>
      <c r="E412" s="163" t="str">
        <f t="shared" ca="1" si="5"/>
        <v/>
      </c>
      <c r="F412" s="163" t="str">
        <f t="shared" ca="1" si="6"/>
        <v/>
      </c>
      <c r="G412" s="163" t="str">
        <f t="shared" ca="1" si="7"/>
        <v/>
      </c>
      <c r="H412" s="163" t="str">
        <f t="shared" ca="1" si="8"/>
        <v/>
      </c>
      <c r="I412" s="163" t="str">
        <f t="shared" ca="1" si="9"/>
        <v/>
      </c>
      <c r="J412" s="163" t="str">
        <f t="shared" ca="1" si="10"/>
        <v/>
      </c>
      <c r="K412" s="163" t="str">
        <f t="shared" ca="1" si="11"/>
        <v/>
      </c>
      <c r="L412" s="163" t="str">
        <f t="shared" ca="1" si="12"/>
        <v/>
      </c>
      <c r="M412" s="163" t="str">
        <f t="shared" ca="1" si="13"/>
        <v/>
      </c>
      <c r="N412" s="344" t="str">
        <f t="shared" ca="1" si="14"/>
        <v/>
      </c>
      <c r="O412" s="344" t="str">
        <f t="shared" ca="1" si="15"/>
        <v/>
      </c>
      <c r="P412" s="163">
        <f t="shared" ca="1" si="4"/>
        <v>0</v>
      </c>
      <c r="Q412" s="14" t="str">
        <f t="shared" ca="1" si="16"/>
        <v/>
      </c>
      <c r="R412" s="14" t="str">
        <f t="shared" ca="1" si="17"/>
        <v/>
      </c>
      <c r="S412" s="14" t="str">
        <f t="shared" ca="1" si="18"/>
        <v/>
      </c>
      <c r="T412" s="14" t="str">
        <f t="shared" ca="1" si="19"/>
        <v/>
      </c>
      <c r="U412" s="14" t="str">
        <f t="shared" ca="1" si="20"/>
        <v/>
      </c>
      <c r="V412" s="14" t="str">
        <f t="shared" ca="1" si="21"/>
        <v/>
      </c>
      <c r="W412" s="14" t="str">
        <f t="shared" ca="1" si="22"/>
        <v/>
      </c>
      <c r="X412" s="14" t="str">
        <f t="shared" ca="1" si="23"/>
        <v/>
      </c>
      <c r="Y412" s="14" t="str">
        <f t="shared" ca="1" si="24"/>
        <v/>
      </c>
      <c r="Z412" s="14" t="str">
        <f t="shared" ca="1" si="25"/>
        <v/>
      </c>
      <c r="AA412" s="14" t="str">
        <f t="shared" ca="1" si="26"/>
        <v/>
      </c>
      <c r="AB412" s="14" t="str">
        <f t="shared" ca="1" si="27"/>
        <v/>
      </c>
      <c r="AC412" s="14" t="str">
        <f t="shared" ca="1" si="28"/>
        <v/>
      </c>
      <c r="AD412" s="14" t="str">
        <f t="shared" ca="1" si="29"/>
        <v/>
      </c>
      <c r="AE412" s="14" t="str">
        <f t="shared" ca="1" si="30"/>
        <v/>
      </c>
      <c r="AF412" s="14" t="str">
        <f t="shared" ca="1" si="31"/>
        <v/>
      </c>
      <c r="AG412" s="14" t="str">
        <f t="shared" ca="1" si="32"/>
        <v/>
      </c>
      <c r="AH412" s="14" t="str">
        <f t="shared" ca="1" si="33"/>
        <v/>
      </c>
      <c r="AI412" s="14" t="str">
        <f t="shared" ca="1" si="34"/>
        <v/>
      </c>
      <c r="AJ412" s="14" t="str">
        <f t="shared" ca="1" si="35"/>
        <v/>
      </c>
      <c r="AK412" s="14" t="str">
        <f t="shared" ca="1" si="36"/>
        <v/>
      </c>
      <c r="AL412" s="14" t="str">
        <f t="shared" ca="1" si="37"/>
        <v/>
      </c>
      <c r="AM412" s="14" t="str">
        <f t="shared" ca="1" si="38"/>
        <v/>
      </c>
      <c r="AN412" s="14" t="str">
        <f t="shared" ca="1" si="39"/>
        <v/>
      </c>
      <c r="AO412" s="14" t="str">
        <f t="shared" ca="1" si="40"/>
        <v/>
      </c>
      <c r="AP412" s="14" t="str">
        <f t="shared" ca="1" si="41"/>
        <v/>
      </c>
      <c r="AQ412" s="14" t="str">
        <f t="shared" ca="1" si="42"/>
        <v/>
      </c>
      <c r="AR412" s="14" t="str">
        <f t="shared" ca="1" si="43"/>
        <v/>
      </c>
      <c r="AS412" s="14" t="str">
        <f t="shared" ca="1" si="44"/>
        <v/>
      </c>
      <c r="AT412" s="14" t="str">
        <f t="shared" ca="1" si="45"/>
        <v/>
      </c>
      <c r="AU412" s="14" t="str">
        <f t="shared" ca="1" si="46"/>
        <v/>
      </c>
      <c r="AV412" s="14" t="str">
        <f t="shared" ca="1" si="47"/>
        <v/>
      </c>
      <c r="AW412" s="14" t="str">
        <f t="shared" ca="1" si="48"/>
        <v/>
      </c>
      <c r="AX412" s="14" t="str">
        <f t="shared" ca="1" si="49"/>
        <v/>
      </c>
      <c r="AY412" s="14" t="str">
        <f t="shared" ca="1" si="50"/>
        <v/>
      </c>
      <c r="AZ412" s="14" t="str">
        <f t="shared" ca="1" si="51"/>
        <v/>
      </c>
      <c r="BA412" s="14" t="str">
        <f t="shared" ca="1" si="52"/>
        <v/>
      </c>
      <c r="BB412" s="14" t="str">
        <f t="shared" ca="1" si="53"/>
        <v/>
      </c>
      <c r="BC412" s="14" t="str">
        <f t="shared" ca="1" si="54"/>
        <v/>
      </c>
      <c r="BD412" s="14" t="str">
        <f t="shared" ca="1" si="55"/>
        <v/>
      </c>
      <c r="BE412" s="14" t="str">
        <f t="shared" ca="1" si="56"/>
        <v/>
      </c>
      <c r="BF412" s="14" t="str">
        <f t="shared" ca="1" si="57"/>
        <v/>
      </c>
      <c r="BG412" s="14" t="str">
        <f t="shared" ca="1" si="58"/>
        <v/>
      </c>
      <c r="BH412" s="14" t="str">
        <f t="shared" ca="1" si="59"/>
        <v/>
      </c>
      <c r="BI412" s="14" t="str">
        <f t="shared" ca="1" si="60"/>
        <v/>
      </c>
      <c r="BJ412" s="14" t="str">
        <f t="shared" ca="1" si="61"/>
        <v/>
      </c>
      <c r="BK412" s="14" t="str">
        <f t="shared" ca="1" si="62"/>
        <v/>
      </c>
      <c r="BL412" s="14" t="str">
        <f t="shared" ca="1" si="63"/>
        <v/>
      </c>
      <c r="BM412" s="14" t="str">
        <f t="shared" ca="1" si="64"/>
        <v/>
      </c>
      <c r="BN412" s="14" t="str">
        <f t="shared" ca="1" si="65"/>
        <v/>
      </c>
      <c r="BO412" s="14" t="str">
        <f t="shared" ca="1" si="66"/>
        <v/>
      </c>
      <c r="BP412" s="14" t="str">
        <f t="shared" ca="1" si="67"/>
        <v/>
      </c>
      <c r="BQ412" s="14" t="str">
        <f t="shared" ca="1" si="68"/>
        <v/>
      </c>
      <c r="BR412" s="14" t="str">
        <f t="shared" ca="1" si="69"/>
        <v/>
      </c>
      <c r="BS412" s="14" t="str">
        <f t="shared" ca="1" si="70"/>
        <v/>
      </c>
      <c r="BT412" s="14" t="str">
        <f t="shared" ca="1" si="71"/>
        <v/>
      </c>
      <c r="BU412" s="14" t="str">
        <f t="shared" ca="1" si="72"/>
        <v/>
      </c>
      <c r="BV412" s="14" t="str">
        <f t="shared" ca="1" si="73"/>
        <v/>
      </c>
      <c r="BW412" s="14" t="str">
        <f t="shared" ca="1" si="74"/>
        <v/>
      </c>
      <c r="BX412" s="14" t="str">
        <f t="shared" ca="1" si="75"/>
        <v/>
      </c>
      <c r="BY412" s="14" t="str">
        <f t="shared" ca="1" si="76"/>
        <v/>
      </c>
      <c r="BZ412" s="14" t="str">
        <f t="shared" ca="1" si="77"/>
        <v/>
      </c>
      <c r="CA412" s="14" t="str">
        <f t="shared" ca="1" si="78"/>
        <v/>
      </c>
      <c r="CB412" s="14" t="str">
        <f t="shared" ca="1" si="79"/>
        <v/>
      </c>
      <c r="CC412" s="14" t="str">
        <f t="shared" ca="1" si="80"/>
        <v/>
      </c>
      <c r="CD412" s="14" t="str">
        <f t="shared" ca="1" si="81"/>
        <v/>
      </c>
      <c r="CE412" s="14" t="str">
        <f t="shared" ca="1" si="82"/>
        <v/>
      </c>
      <c r="CF412" s="14" t="str">
        <f t="shared" ca="1" si="83"/>
        <v/>
      </c>
      <c r="CG412" s="14" t="str">
        <f t="shared" ca="1" si="84"/>
        <v/>
      </c>
      <c r="CH412" s="14" t="str">
        <f t="shared" ca="1" si="85"/>
        <v/>
      </c>
      <c r="CI412" s="14" t="str">
        <f t="shared" ca="1" si="86"/>
        <v/>
      </c>
      <c r="CJ412" s="14" t="str">
        <f t="shared" ca="1" si="87"/>
        <v/>
      </c>
      <c r="CK412" s="14" t="str">
        <f t="shared" ca="1" si="88"/>
        <v/>
      </c>
      <c r="CL412" s="14" t="str">
        <f t="shared" ca="1" si="89"/>
        <v/>
      </c>
      <c r="CM412" s="14" t="str">
        <f t="shared" ca="1" si="90"/>
        <v/>
      </c>
      <c r="CN412" s="14" t="str">
        <f t="shared" ca="1" si="91"/>
        <v/>
      </c>
      <c r="CO412" s="14" t="str">
        <f t="shared" ca="1" si="92"/>
        <v/>
      </c>
      <c r="CP412" s="14" t="str">
        <f t="shared" ca="1" si="93"/>
        <v/>
      </c>
      <c r="CQ412" s="14" t="str">
        <f t="shared" ca="1" si="94"/>
        <v/>
      </c>
      <c r="CR412" s="14" t="str">
        <f t="shared" ca="1" si="95"/>
        <v/>
      </c>
      <c r="CS412" s="9" t="str">
        <f t="shared" ca="1" si="96"/>
        <v/>
      </c>
      <c r="CT412" s="9" t="str">
        <f t="shared" ca="1" si="97"/>
        <v/>
      </c>
      <c r="CU412" s="9" t="str">
        <f t="shared" ca="1" si="98"/>
        <v/>
      </c>
      <c r="CV412" s="9" t="str">
        <f t="shared" ca="1" si="99"/>
        <v/>
      </c>
      <c r="CW412" s="9" t="str">
        <f t="shared" ca="1" si="100"/>
        <v/>
      </c>
      <c r="CX412" s="9" t="str">
        <f t="shared" ca="1" si="101"/>
        <v/>
      </c>
      <c r="CY412" s="9" t="str">
        <f t="shared" ca="1" si="102"/>
        <v/>
      </c>
      <c r="CZ412" s="9" t="str">
        <f t="shared" ca="1" si="103"/>
        <v/>
      </c>
      <c r="DA412" s="9" t="str">
        <f t="shared" ca="1" si="104"/>
        <v/>
      </c>
      <c r="DB412" s="9" t="str">
        <f t="shared" ca="1" si="105"/>
        <v/>
      </c>
      <c r="DC412" s="9" t="str">
        <f t="shared" ca="1" si="106"/>
        <v/>
      </c>
      <c r="DD412" s="9" t="str">
        <f t="shared" ca="1" si="107"/>
        <v/>
      </c>
      <c r="DE412" s="9" t="str">
        <f t="shared" ca="1" si="108"/>
        <v/>
      </c>
      <c r="DF412" s="9" t="str">
        <f t="shared" ca="1" si="109"/>
        <v/>
      </c>
      <c r="DG412" s="9" t="str">
        <f t="shared" ca="1" si="110"/>
        <v/>
      </c>
      <c r="DH412" s="9" t="str">
        <f t="shared" ca="1" si="111"/>
        <v/>
      </c>
      <c r="DI412" s="9" t="str">
        <f t="shared" ca="1" si="112"/>
        <v/>
      </c>
      <c r="DJ412" s="9" t="str">
        <f t="shared" ca="1" si="113"/>
        <v/>
      </c>
      <c r="DK412" s="9" t="str">
        <f t="shared" ca="1" si="114"/>
        <v/>
      </c>
      <c r="DL412" s="9" t="str">
        <f t="shared" ca="1" si="115"/>
        <v/>
      </c>
      <c r="DM412" s="9" t="str">
        <f t="shared" ca="1" si="116"/>
        <v/>
      </c>
      <c r="DN412" s="9" t="str">
        <f t="shared" ca="1" si="117"/>
        <v/>
      </c>
      <c r="DO412" s="9" t="str">
        <f t="shared" ca="1" si="118"/>
        <v/>
      </c>
      <c r="DP412" s="9" t="str">
        <f t="shared" ca="1" si="119"/>
        <v/>
      </c>
      <c r="DQ412" s="9" t="str">
        <f t="shared" ca="1" si="120"/>
        <v/>
      </c>
      <c r="DR412" s="9" t="str">
        <f t="shared" ca="1" si="121"/>
        <v/>
      </c>
      <c r="DS412" s="9" t="str">
        <f t="shared" ca="1" si="122"/>
        <v/>
      </c>
      <c r="DT412" s="9" t="str">
        <f t="shared" ca="1" si="123"/>
        <v/>
      </c>
      <c r="DU412" s="9" t="str">
        <f t="shared" ca="1" si="124"/>
        <v/>
      </c>
      <c r="DV412" s="9" t="str">
        <f t="shared" ca="1" si="125"/>
        <v/>
      </c>
      <c r="DW412" s="9" t="str">
        <f t="shared" ca="1" si="126"/>
        <v/>
      </c>
      <c r="DX412" s="9" t="str">
        <f t="shared" ca="1" si="127"/>
        <v/>
      </c>
      <c r="DY412" s="9" t="str">
        <f t="shared" ca="1" si="128"/>
        <v/>
      </c>
      <c r="DZ412" s="9" t="str">
        <f t="shared" ca="1" si="129"/>
        <v/>
      </c>
      <c r="EA412" s="9" t="str">
        <f t="shared" ca="1" si="130"/>
        <v/>
      </c>
      <c r="EB412" s="9" t="str">
        <f t="shared" ca="1" si="131"/>
        <v/>
      </c>
      <c r="EC412" s="9" t="str">
        <f t="shared" ca="1" si="132"/>
        <v/>
      </c>
      <c r="ED412" s="9" t="str">
        <f t="shared" ca="1" si="133"/>
        <v/>
      </c>
      <c r="EE412" s="9" t="str">
        <f t="shared" ca="1" si="134"/>
        <v/>
      </c>
      <c r="EF412" s="9" t="str">
        <f t="shared" ca="1" si="135"/>
        <v/>
      </c>
      <c r="EG412" s="9" t="str">
        <f t="shared" ca="1" si="136"/>
        <v/>
      </c>
      <c r="EH412" s="9" t="str">
        <f t="shared" ca="1" si="137"/>
        <v/>
      </c>
      <c r="EI412" s="9" t="str">
        <f t="shared" ca="1" si="138"/>
        <v/>
      </c>
      <c r="EJ412" s="9" t="str">
        <f t="shared" ca="1" si="139"/>
        <v/>
      </c>
      <c r="EK412" s="9" t="str">
        <f t="shared" ca="1" si="140"/>
        <v/>
      </c>
      <c r="EL412" s="9" t="str">
        <f t="shared" ca="1" si="141"/>
        <v/>
      </c>
      <c r="EM412" s="9" t="str">
        <f t="shared" ca="1" si="142"/>
        <v/>
      </c>
      <c r="EN412" s="9" t="str">
        <f t="shared" ca="1" si="143"/>
        <v/>
      </c>
      <c r="EO412" s="9" t="str">
        <f t="shared" ca="1" si="144"/>
        <v/>
      </c>
      <c r="EP412" s="9" t="str">
        <f t="shared" ca="1" si="145"/>
        <v/>
      </c>
      <c r="EQ412" s="9" t="str">
        <f t="shared" ca="1" si="146"/>
        <v/>
      </c>
      <c r="ER412" s="9" t="str">
        <f t="shared" ca="1" si="147"/>
        <v/>
      </c>
      <c r="ES412" s="9" t="str">
        <f t="shared" ca="1" si="148"/>
        <v/>
      </c>
      <c r="ET412" s="9" t="str">
        <f t="shared" ca="1" si="149"/>
        <v/>
      </c>
      <c r="EU412" s="9" t="str">
        <f t="shared" ca="1" si="150"/>
        <v/>
      </c>
      <c r="EV412" s="9" t="str">
        <f t="shared" ca="1" si="151"/>
        <v/>
      </c>
      <c r="EW412" s="9" t="str">
        <f t="shared" ca="1" si="152"/>
        <v/>
      </c>
      <c r="EX412" s="9" t="str">
        <f t="shared" ca="1" si="153"/>
        <v/>
      </c>
      <c r="EY412" s="9" t="str">
        <f t="shared" ca="1" si="154"/>
        <v/>
      </c>
      <c r="EZ412" s="9" t="str">
        <f t="shared" ca="1" si="155"/>
        <v/>
      </c>
      <c r="FA412" s="9" t="str">
        <f t="shared" ca="1" si="156"/>
        <v/>
      </c>
      <c r="FB412" s="9" t="str">
        <f t="shared" ca="1" si="157"/>
        <v/>
      </c>
      <c r="FC412" s="9" t="str">
        <f t="shared" ca="1" si="158"/>
        <v/>
      </c>
      <c r="FD412" s="9" t="str">
        <f t="shared" ca="1" si="159"/>
        <v/>
      </c>
      <c r="FE412" s="9" t="str">
        <f t="shared" ca="1" si="160"/>
        <v/>
      </c>
      <c r="FF412" s="9" t="str">
        <f t="shared" ca="1" si="161"/>
        <v/>
      </c>
      <c r="FG412" s="9" t="str">
        <f t="shared" ca="1" si="162"/>
        <v/>
      </c>
      <c r="FH412" s="9" t="str">
        <f t="shared" ca="1" si="163"/>
        <v/>
      </c>
      <c r="FI412" s="9" t="str">
        <f t="shared" ca="1" si="164"/>
        <v/>
      </c>
      <c r="FJ412" s="9" t="str">
        <f t="shared" ca="1" si="165"/>
        <v/>
      </c>
      <c r="FK412" s="9" t="str">
        <f t="shared" ca="1" si="166"/>
        <v/>
      </c>
      <c r="FL412" s="9" t="str">
        <f t="shared" ca="1" si="167"/>
        <v/>
      </c>
      <c r="FM412" s="9" t="str">
        <f t="shared" ca="1" si="168"/>
        <v/>
      </c>
      <c r="FN412" s="9" t="str">
        <f t="shared" ca="1" si="169"/>
        <v/>
      </c>
      <c r="FO412" s="9" t="str">
        <f t="shared" ca="1" si="170"/>
        <v/>
      </c>
      <c r="FP412" s="9" t="str">
        <f t="shared" ca="1" si="171"/>
        <v/>
      </c>
      <c r="FQ412" s="9" t="str">
        <f t="shared" ca="1" si="172"/>
        <v/>
      </c>
      <c r="FR412" s="9" t="str">
        <f t="shared" ca="1" si="173"/>
        <v/>
      </c>
      <c r="FS412" s="9" t="str">
        <f t="shared" ca="1" si="174"/>
        <v/>
      </c>
      <c r="FT412" s="9" t="str">
        <f t="shared" ca="1" si="175"/>
        <v/>
      </c>
      <c r="FU412" s="9" t="str">
        <f t="shared" ca="1" si="176"/>
        <v/>
      </c>
      <c r="FV412" s="9" t="str">
        <f t="shared" ca="1" si="177"/>
        <v/>
      </c>
      <c r="FW412" s="9" t="str">
        <f t="shared" ca="1" si="178"/>
        <v/>
      </c>
      <c r="FX412" s="9" t="str">
        <f t="shared" ca="1" si="179"/>
        <v/>
      </c>
      <c r="FY412" s="9" t="str">
        <f t="shared" ca="1" si="180"/>
        <v/>
      </c>
      <c r="FZ412" s="9" t="str">
        <f t="shared" ca="1" si="181"/>
        <v/>
      </c>
      <c r="GA412" s="9" t="str">
        <f t="shared" ca="1" si="182"/>
        <v/>
      </c>
      <c r="GB412" s="9" t="str">
        <f t="shared" ca="1" si="183"/>
        <v/>
      </c>
      <c r="GC412" s="9" t="str">
        <f t="shared" ca="1" si="184"/>
        <v/>
      </c>
      <c r="GD412" s="9" t="str">
        <f t="shared" ca="1" si="185"/>
        <v/>
      </c>
      <c r="GE412" s="9" t="str">
        <f t="shared" ca="1" si="186"/>
        <v/>
      </c>
      <c r="GF412" s="9" t="str">
        <f t="shared" ca="1" si="187"/>
        <v/>
      </c>
      <c r="GG412" s="9" t="str">
        <f t="shared" ca="1" si="188"/>
        <v/>
      </c>
      <c r="GH412" s="9" t="str">
        <f t="shared" ca="1" si="189"/>
        <v/>
      </c>
      <c r="GI412" s="9" t="str">
        <f t="shared" ca="1" si="190"/>
        <v/>
      </c>
      <c r="GJ412" s="9" t="str">
        <f t="shared" ca="1" si="191"/>
        <v/>
      </c>
      <c r="GK412" s="9" t="str">
        <f t="shared" ca="1" si="192"/>
        <v/>
      </c>
      <c r="GL412" s="9" t="str">
        <f t="shared" ca="1" si="193"/>
        <v/>
      </c>
      <c r="GM412" s="9" t="str">
        <f t="shared" ca="1" si="194"/>
        <v/>
      </c>
      <c r="GN412" s="9" t="str">
        <f t="shared" ca="1" si="195"/>
        <v/>
      </c>
      <c r="GO412" s="9" t="str">
        <f t="shared" ca="1" si="196"/>
        <v/>
      </c>
      <c r="GP412" s="9" t="str">
        <f t="shared" ca="1" si="197"/>
        <v/>
      </c>
      <c r="GQ412" s="9" t="str">
        <f t="shared" ca="1" si="198"/>
        <v/>
      </c>
      <c r="GR412" s="9" t="str">
        <f t="shared" ca="1" si="199"/>
        <v/>
      </c>
      <c r="GS412" s="9" t="str">
        <f t="shared" ca="1" si="200"/>
        <v/>
      </c>
      <c r="GT412" s="9" t="str">
        <f t="shared" ca="1" si="201"/>
        <v/>
      </c>
      <c r="GU412" s="9" t="str">
        <f t="shared" ca="1" si="202"/>
        <v/>
      </c>
      <c r="GV412" s="9" t="str">
        <f t="shared" ca="1" si="203"/>
        <v/>
      </c>
      <c r="GW412" s="9" t="str">
        <f t="shared" ca="1" si="204"/>
        <v/>
      </c>
      <c r="GX412" s="9" t="str">
        <f t="shared" ca="1" si="205"/>
        <v/>
      </c>
      <c r="GY412" s="9" t="str">
        <f t="shared" ca="1" si="206"/>
        <v/>
      </c>
      <c r="GZ412" s="9" t="str">
        <f t="shared" ca="1" si="207"/>
        <v/>
      </c>
      <c r="HA412" s="9" t="str">
        <f t="shared" ca="1" si="208"/>
        <v/>
      </c>
      <c r="HB412" s="9" t="str">
        <f t="shared" ca="1" si="209"/>
        <v/>
      </c>
      <c r="HC412" s="9" t="str">
        <f t="shared" ca="1" si="210"/>
        <v/>
      </c>
      <c r="HD412" s="9" t="str">
        <f t="shared" ca="1" si="211"/>
        <v/>
      </c>
      <c r="HE412" s="9" t="str">
        <f t="shared" ca="1" si="212"/>
        <v/>
      </c>
      <c r="HF412" s="9" t="str">
        <f t="shared" ca="1" si="213"/>
        <v/>
      </c>
      <c r="HG412" s="9" t="str">
        <f t="shared" ca="1" si="214"/>
        <v/>
      </c>
      <c r="HH412" s="9" t="str">
        <f t="shared" ca="1" si="215"/>
        <v/>
      </c>
      <c r="HI412" s="9" t="str">
        <f t="shared" ca="1" si="216"/>
        <v/>
      </c>
      <c r="HJ412" s="9" t="str">
        <f t="shared" ca="1" si="217"/>
        <v/>
      </c>
      <c r="HK412" s="9" t="str">
        <f t="shared" ca="1" si="218"/>
        <v/>
      </c>
      <c r="HL412" s="9" t="str">
        <f t="shared" ca="1" si="219"/>
        <v/>
      </c>
      <c r="HM412" s="31" t="str">
        <f t="shared" ca="1" si="220"/>
        <v/>
      </c>
      <c r="HN412" s="9" t="str">
        <f t="shared" ca="1" si="221"/>
        <v/>
      </c>
      <c r="HO412" s="9" t="str">
        <f t="shared" ca="1" si="222"/>
        <v/>
      </c>
      <c r="HP412" s="9" t="str">
        <f t="shared" ca="1" si="223"/>
        <v/>
      </c>
      <c r="HQ412" s="9" t="str">
        <f t="shared" ca="1" si="224"/>
        <v/>
      </c>
      <c r="HR412" s="9" t="str">
        <f t="shared" ca="1" si="225"/>
        <v/>
      </c>
      <c r="HS412" s="9" t="str">
        <f t="shared" ca="1" si="226"/>
        <v/>
      </c>
      <c r="HT412" s="9" t="str">
        <f t="shared" ca="1" si="227"/>
        <v/>
      </c>
      <c r="HU412" s="9" t="str">
        <f t="shared" ca="1" si="228"/>
        <v/>
      </c>
      <c r="HV412" s="9" t="str">
        <f t="shared" ca="1" si="229"/>
        <v/>
      </c>
      <c r="HW412" s="9" t="str">
        <f t="shared" ca="1" si="230"/>
        <v/>
      </c>
      <c r="HX412" s="9" t="str">
        <f t="shared" ca="1" si="231"/>
        <v/>
      </c>
      <c r="HY412" s="9" t="str">
        <f t="shared" ca="1" si="232"/>
        <v/>
      </c>
      <c r="HZ412" s="9" t="str">
        <f t="shared" ca="1" si="233"/>
        <v/>
      </c>
      <c r="IA412" s="9" t="str">
        <f t="shared" ca="1" si="234"/>
        <v/>
      </c>
      <c r="IB412" s="9" t="str">
        <f t="shared" ca="1" si="235"/>
        <v/>
      </c>
      <c r="IC412" s="9" t="str">
        <f t="shared" ca="1" si="236"/>
        <v/>
      </c>
      <c r="ID412" s="9" t="str">
        <f t="shared" ca="1" si="237"/>
        <v/>
      </c>
      <c r="IE412" s="9" t="str">
        <f t="shared" ca="1" si="238"/>
        <v/>
      </c>
      <c r="IF412" s="9" t="str">
        <f t="shared" ca="1" si="239"/>
        <v/>
      </c>
      <c r="IG412" s="9" t="str">
        <f t="shared" ca="1" si="240"/>
        <v/>
      </c>
      <c r="IH412" s="9" t="str">
        <f t="shared" ca="1" si="241"/>
        <v/>
      </c>
      <c r="II412" s="9" t="str">
        <f t="shared" ca="1" si="242"/>
        <v/>
      </c>
      <c r="IJ412" s="9" t="str">
        <f t="shared" ca="1" si="243"/>
        <v/>
      </c>
      <c r="IK412" s="9" t="str">
        <f t="shared" ca="1" si="244"/>
        <v/>
      </c>
      <c r="IL412" s="9" t="str">
        <f t="shared" ca="1" si="245"/>
        <v/>
      </c>
      <c r="IM412" s="9" t="str">
        <f t="shared" ca="1" si="246"/>
        <v/>
      </c>
      <c r="IN412" s="9" t="str">
        <f t="shared" ca="1" si="247"/>
        <v/>
      </c>
      <c r="IO412" s="9" t="str">
        <f t="shared" ca="1" si="248"/>
        <v/>
      </c>
      <c r="IP412" s="9" t="str">
        <f t="shared" ca="1" si="249"/>
        <v/>
      </c>
      <c r="IQ412" s="9" t="str">
        <f t="shared" ca="1" si="250"/>
        <v/>
      </c>
      <c r="IR412" s="9" t="str">
        <f t="shared" ca="1" si="251"/>
        <v/>
      </c>
      <c r="IS412" s="9" t="str">
        <f t="shared" ca="1" si="252"/>
        <v/>
      </c>
      <c r="IT412" s="9" t="str">
        <f t="shared" ca="1" si="253"/>
        <v/>
      </c>
      <c r="IU412" s="9" t="str">
        <f t="shared" ca="1" si="254"/>
        <v/>
      </c>
      <c r="IV412" s="31" t="str">
        <f t="shared" ca="1" si="255"/>
        <v/>
      </c>
    </row>
    <row r="413" spans="2:256">
      <c r="B413" s="163">
        <v>37</v>
      </c>
      <c r="C413" s="163" t="str">
        <f ca="1">IF(P413&gt;0,MAX($C$375:C412)+1,"")</f>
        <v/>
      </c>
      <c r="D413" s="163" t="str">
        <f ca="1">IF(ISERROR(INDEX(WS,ROWS($B$377:$B413))),"",MID(INDEX(WS,ROWS($B$377:$B413)), FIND("]",INDEX(WS,ROWS($B$377:$B413)))+1,32))&amp;T(NOW())</f>
        <v/>
      </c>
      <c r="E413" s="163" t="str">
        <f t="shared" ca="1" si="5"/>
        <v/>
      </c>
      <c r="F413" s="163" t="str">
        <f t="shared" ca="1" si="6"/>
        <v/>
      </c>
      <c r="G413" s="163" t="str">
        <f t="shared" ca="1" si="7"/>
        <v/>
      </c>
      <c r="H413" s="163" t="str">
        <f t="shared" ca="1" si="8"/>
        <v/>
      </c>
      <c r="I413" s="163" t="str">
        <f t="shared" ca="1" si="9"/>
        <v/>
      </c>
      <c r="J413" s="163" t="str">
        <f t="shared" ca="1" si="10"/>
        <v/>
      </c>
      <c r="K413" s="163" t="str">
        <f t="shared" ca="1" si="11"/>
        <v/>
      </c>
      <c r="L413" s="163" t="str">
        <f t="shared" ca="1" si="12"/>
        <v/>
      </c>
      <c r="M413" s="163" t="str">
        <f t="shared" ca="1" si="13"/>
        <v/>
      </c>
      <c r="N413" s="344" t="str">
        <f t="shared" ca="1" si="14"/>
        <v/>
      </c>
      <c r="O413" s="344" t="str">
        <f t="shared" ca="1" si="15"/>
        <v/>
      </c>
      <c r="P413" s="163">
        <f t="shared" ca="1" si="4"/>
        <v>0</v>
      </c>
      <c r="Q413" s="14" t="str">
        <f t="shared" ca="1" si="16"/>
        <v/>
      </c>
      <c r="R413" s="14" t="str">
        <f t="shared" ca="1" si="17"/>
        <v/>
      </c>
      <c r="S413" s="14" t="str">
        <f t="shared" ca="1" si="18"/>
        <v/>
      </c>
      <c r="T413" s="14" t="str">
        <f t="shared" ca="1" si="19"/>
        <v/>
      </c>
      <c r="U413" s="14" t="str">
        <f t="shared" ca="1" si="20"/>
        <v/>
      </c>
      <c r="V413" s="14" t="str">
        <f t="shared" ca="1" si="21"/>
        <v/>
      </c>
      <c r="W413" s="14" t="str">
        <f t="shared" ca="1" si="22"/>
        <v/>
      </c>
      <c r="X413" s="14" t="str">
        <f t="shared" ca="1" si="23"/>
        <v/>
      </c>
      <c r="Y413" s="14" t="str">
        <f t="shared" ca="1" si="24"/>
        <v/>
      </c>
      <c r="Z413" s="14" t="str">
        <f t="shared" ca="1" si="25"/>
        <v/>
      </c>
      <c r="AA413" s="14" t="str">
        <f t="shared" ca="1" si="26"/>
        <v/>
      </c>
      <c r="AB413" s="14" t="str">
        <f t="shared" ca="1" si="27"/>
        <v/>
      </c>
      <c r="AC413" s="14" t="str">
        <f t="shared" ca="1" si="28"/>
        <v/>
      </c>
      <c r="AD413" s="14" t="str">
        <f t="shared" ca="1" si="29"/>
        <v/>
      </c>
      <c r="AE413" s="14" t="str">
        <f t="shared" ca="1" si="30"/>
        <v/>
      </c>
      <c r="AF413" s="14" t="str">
        <f t="shared" ca="1" si="31"/>
        <v/>
      </c>
      <c r="AG413" s="14" t="str">
        <f t="shared" ca="1" si="32"/>
        <v/>
      </c>
      <c r="AH413" s="14" t="str">
        <f t="shared" ca="1" si="33"/>
        <v/>
      </c>
      <c r="AI413" s="14" t="str">
        <f t="shared" ca="1" si="34"/>
        <v/>
      </c>
      <c r="AJ413" s="14" t="str">
        <f t="shared" ca="1" si="35"/>
        <v/>
      </c>
      <c r="AK413" s="14" t="str">
        <f t="shared" ca="1" si="36"/>
        <v/>
      </c>
      <c r="AL413" s="14" t="str">
        <f t="shared" ca="1" si="37"/>
        <v/>
      </c>
      <c r="AM413" s="14" t="str">
        <f t="shared" ca="1" si="38"/>
        <v/>
      </c>
      <c r="AN413" s="14" t="str">
        <f t="shared" ca="1" si="39"/>
        <v/>
      </c>
      <c r="AO413" s="14" t="str">
        <f t="shared" ca="1" si="40"/>
        <v/>
      </c>
      <c r="AP413" s="14" t="str">
        <f t="shared" ca="1" si="41"/>
        <v/>
      </c>
      <c r="AQ413" s="14" t="str">
        <f t="shared" ca="1" si="42"/>
        <v/>
      </c>
      <c r="AR413" s="14" t="str">
        <f t="shared" ca="1" si="43"/>
        <v/>
      </c>
      <c r="AS413" s="14" t="str">
        <f t="shared" ca="1" si="44"/>
        <v/>
      </c>
      <c r="AT413" s="14" t="str">
        <f t="shared" ca="1" si="45"/>
        <v/>
      </c>
      <c r="AU413" s="14" t="str">
        <f t="shared" ca="1" si="46"/>
        <v/>
      </c>
      <c r="AV413" s="14" t="str">
        <f t="shared" ca="1" si="47"/>
        <v/>
      </c>
      <c r="AW413" s="14" t="str">
        <f t="shared" ca="1" si="48"/>
        <v/>
      </c>
      <c r="AX413" s="14" t="str">
        <f t="shared" ca="1" si="49"/>
        <v/>
      </c>
      <c r="AY413" s="14" t="str">
        <f t="shared" ca="1" si="50"/>
        <v/>
      </c>
      <c r="AZ413" s="14" t="str">
        <f t="shared" ca="1" si="51"/>
        <v/>
      </c>
      <c r="BA413" s="14" t="str">
        <f t="shared" ca="1" si="52"/>
        <v/>
      </c>
      <c r="BB413" s="14" t="str">
        <f t="shared" ca="1" si="53"/>
        <v/>
      </c>
      <c r="BC413" s="14" t="str">
        <f t="shared" ca="1" si="54"/>
        <v/>
      </c>
      <c r="BD413" s="14" t="str">
        <f t="shared" ca="1" si="55"/>
        <v/>
      </c>
      <c r="BE413" s="14" t="str">
        <f t="shared" ca="1" si="56"/>
        <v/>
      </c>
      <c r="BF413" s="14" t="str">
        <f t="shared" ca="1" si="57"/>
        <v/>
      </c>
      <c r="BG413" s="14" t="str">
        <f t="shared" ca="1" si="58"/>
        <v/>
      </c>
      <c r="BH413" s="14" t="str">
        <f t="shared" ca="1" si="59"/>
        <v/>
      </c>
      <c r="BI413" s="14" t="str">
        <f t="shared" ca="1" si="60"/>
        <v/>
      </c>
      <c r="BJ413" s="14" t="str">
        <f t="shared" ca="1" si="61"/>
        <v/>
      </c>
      <c r="BK413" s="14" t="str">
        <f t="shared" ca="1" si="62"/>
        <v/>
      </c>
      <c r="BL413" s="14" t="str">
        <f t="shared" ca="1" si="63"/>
        <v/>
      </c>
      <c r="BM413" s="14" t="str">
        <f t="shared" ca="1" si="64"/>
        <v/>
      </c>
      <c r="BN413" s="14" t="str">
        <f t="shared" ca="1" si="65"/>
        <v/>
      </c>
      <c r="BO413" s="14" t="str">
        <f t="shared" ca="1" si="66"/>
        <v/>
      </c>
      <c r="BP413" s="14" t="str">
        <f t="shared" ca="1" si="67"/>
        <v/>
      </c>
      <c r="BQ413" s="14" t="str">
        <f t="shared" ca="1" si="68"/>
        <v/>
      </c>
      <c r="BR413" s="14" t="str">
        <f t="shared" ca="1" si="69"/>
        <v/>
      </c>
      <c r="BS413" s="14" t="str">
        <f t="shared" ca="1" si="70"/>
        <v/>
      </c>
      <c r="BT413" s="14" t="str">
        <f t="shared" ca="1" si="71"/>
        <v/>
      </c>
      <c r="BU413" s="14" t="str">
        <f t="shared" ca="1" si="72"/>
        <v/>
      </c>
      <c r="BV413" s="14" t="str">
        <f t="shared" ca="1" si="73"/>
        <v/>
      </c>
      <c r="BW413" s="14" t="str">
        <f t="shared" ca="1" si="74"/>
        <v/>
      </c>
      <c r="BX413" s="14" t="str">
        <f t="shared" ca="1" si="75"/>
        <v/>
      </c>
      <c r="BY413" s="14" t="str">
        <f t="shared" ca="1" si="76"/>
        <v/>
      </c>
      <c r="BZ413" s="14" t="str">
        <f t="shared" ca="1" si="77"/>
        <v/>
      </c>
      <c r="CA413" s="14" t="str">
        <f t="shared" ca="1" si="78"/>
        <v/>
      </c>
      <c r="CB413" s="14" t="str">
        <f t="shared" ca="1" si="79"/>
        <v/>
      </c>
      <c r="CC413" s="14" t="str">
        <f t="shared" ca="1" si="80"/>
        <v/>
      </c>
      <c r="CD413" s="14" t="str">
        <f t="shared" ca="1" si="81"/>
        <v/>
      </c>
      <c r="CE413" s="14" t="str">
        <f t="shared" ca="1" si="82"/>
        <v/>
      </c>
      <c r="CF413" s="14" t="str">
        <f t="shared" ca="1" si="83"/>
        <v/>
      </c>
      <c r="CG413" s="14" t="str">
        <f t="shared" ca="1" si="84"/>
        <v/>
      </c>
      <c r="CH413" s="14" t="str">
        <f t="shared" ca="1" si="85"/>
        <v/>
      </c>
      <c r="CI413" s="14" t="str">
        <f t="shared" ca="1" si="86"/>
        <v/>
      </c>
      <c r="CJ413" s="14" t="str">
        <f t="shared" ca="1" si="87"/>
        <v/>
      </c>
      <c r="CK413" s="14" t="str">
        <f t="shared" ca="1" si="88"/>
        <v/>
      </c>
      <c r="CL413" s="14" t="str">
        <f t="shared" ca="1" si="89"/>
        <v/>
      </c>
      <c r="CM413" s="14" t="str">
        <f t="shared" ca="1" si="90"/>
        <v/>
      </c>
      <c r="CN413" s="14" t="str">
        <f t="shared" ca="1" si="91"/>
        <v/>
      </c>
      <c r="CO413" s="14" t="str">
        <f t="shared" ca="1" si="92"/>
        <v/>
      </c>
      <c r="CP413" s="14" t="str">
        <f t="shared" ca="1" si="93"/>
        <v/>
      </c>
      <c r="CQ413" s="14" t="str">
        <f t="shared" ca="1" si="94"/>
        <v/>
      </c>
      <c r="CR413" s="14" t="str">
        <f t="shared" ca="1" si="95"/>
        <v/>
      </c>
      <c r="CS413" s="9" t="str">
        <f t="shared" ca="1" si="96"/>
        <v/>
      </c>
      <c r="CT413" s="9" t="str">
        <f t="shared" ca="1" si="97"/>
        <v/>
      </c>
      <c r="CU413" s="9" t="str">
        <f t="shared" ca="1" si="98"/>
        <v/>
      </c>
      <c r="CV413" s="9" t="str">
        <f t="shared" ca="1" si="99"/>
        <v/>
      </c>
      <c r="CW413" s="9" t="str">
        <f t="shared" ca="1" si="100"/>
        <v/>
      </c>
      <c r="CX413" s="9" t="str">
        <f t="shared" ca="1" si="101"/>
        <v/>
      </c>
      <c r="CY413" s="9" t="str">
        <f t="shared" ca="1" si="102"/>
        <v/>
      </c>
      <c r="CZ413" s="9" t="str">
        <f t="shared" ca="1" si="103"/>
        <v/>
      </c>
      <c r="DA413" s="9" t="str">
        <f t="shared" ca="1" si="104"/>
        <v/>
      </c>
      <c r="DB413" s="9" t="str">
        <f t="shared" ca="1" si="105"/>
        <v/>
      </c>
      <c r="DC413" s="9" t="str">
        <f t="shared" ca="1" si="106"/>
        <v/>
      </c>
      <c r="DD413" s="9" t="str">
        <f t="shared" ca="1" si="107"/>
        <v/>
      </c>
      <c r="DE413" s="9" t="str">
        <f t="shared" ca="1" si="108"/>
        <v/>
      </c>
      <c r="DF413" s="9" t="str">
        <f t="shared" ca="1" si="109"/>
        <v/>
      </c>
      <c r="DG413" s="9" t="str">
        <f t="shared" ca="1" si="110"/>
        <v/>
      </c>
      <c r="DH413" s="9" t="str">
        <f t="shared" ca="1" si="111"/>
        <v/>
      </c>
      <c r="DI413" s="9" t="str">
        <f t="shared" ca="1" si="112"/>
        <v/>
      </c>
      <c r="DJ413" s="9" t="str">
        <f t="shared" ca="1" si="113"/>
        <v/>
      </c>
      <c r="DK413" s="9" t="str">
        <f t="shared" ca="1" si="114"/>
        <v/>
      </c>
      <c r="DL413" s="9" t="str">
        <f t="shared" ca="1" si="115"/>
        <v/>
      </c>
      <c r="DM413" s="9" t="str">
        <f t="shared" ca="1" si="116"/>
        <v/>
      </c>
      <c r="DN413" s="9" t="str">
        <f t="shared" ca="1" si="117"/>
        <v/>
      </c>
      <c r="DO413" s="9" t="str">
        <f t="shared" ca="1" si="118"/>
        <v/>
      </c>
      <c r="DP413" s="9" t="str">
        <f t="shared" ca="1" si="119"/>
        <v/>
      </c>
      <c r="DQ413" s="9" t="str">
        <f t="shared" ca="1" si="120"/>
        <v/>
      </c>
      <c r="DR413" s="9" t="str">
        <f t="shared" ca="1" si="121"/>
        <v/>
      </c>
      <c r="DS413" s="9" t="str">
        <f t="shared" ca="1" si="122"/>
        <v/>
      </c>
      <c r="DT413" s="9" t="str">
        <f t="shared" ca="1" si="123"/>
        <v/>
      </c>
      <c r="DU413" s="9" t="str">
        <f t="shared" ca="1" si="124"/>
        <v/>
      </c>
      <c r="DV413" s="9" t="str">
        <f t="shared" ca="1" si="125"/>
        <v/>
      </c>
      <c r="DW413" s="9" t="str">
        <f t="shared" ca="1" si="126"/>
        <v/>
      </c>
      <c r="DX413" s="9" t="str">
        <f t="shared" ca="1" si="127"/>
        <v/>
      </c>
      <c r="DY413" s="9" t="str">
        <f t="shared" ca="1" si="128"/>
        <v/>
      </c>
      <c r="DZ413" s="9" t="str">
        <f t="shared" ca="1" si="129"/>
        <v/>
      </c>
      <c r="EA413" s="9" t="str">
        <f t="shared" ca="1" si="130"/>
        <v/>
      </c>
      <c r="EB413" s="9" t="str">
        <f t="shared" ca="1" si="131"/>
        <v/>
      </c>
      <c r="EC413" s="9" t="str">
        <f t="shared" ca="1" si="132"/>
        <v/>
      </c>
      <c r="ED413" s="9" t="str">
        <f t="shared" ca="1" si="133"/>
        <v/>
      </c>
      <c r="EE413" s="9" t="str">
        <f t="shared" ca="1" si="134"/>
        <v/>
      </c>
      <c r="EF413" s="9" t="str">
        <f t="shared" ca="1" si="135"/>
        <v/>
      </c>
      <c r="EG413" s="9" t="str">
        <f t="shared" ca="1" si="136"/>
        <v/>
      </c>
      <c r="EH413" s="9" t="str">
        <f t="shared" ca="1" si="137"/>
        <v/>
      </c>
      <c r="EI413" s="9" t="str">
        <f t="shared" ca="1" si="138"/>
        <v/>
      </c>
      <c r="EJ413" s="9" t="str">
        <f t="shared" ca="1" si="139"/>
        <v/>
      </c>
      <c r="EK413" s="9" t="str">
        <f t="shared" ca="1" si="140"/>
        <v/>
      </c>
      <c r="EL413" s="9" t="str">
        <f t="shared" ca="1" si="141"/>
        <v/>
      </c>
      <c r="EM413" s="9" t="str">
        <f t="shared" ca="1" si="142"/>
        <v/>
      </c>
      <c r="EN413" s="9" t="str">
        <f t="shared" ca="1" si="143"/>
        <v/>
      </c>
      <c r="EO413" s="9" t="str">
        <f t="shared" ca="1" si="144"/>
        <v/>
      </c>
      <c r="EP413" s="9" t="str">
        <f t="shared" ca="1" si="145"/>
        <v/>
      </c>
      <c r="EQ413" s="9" t="str">
        <f t="shared" ca="1" si="146"/>
        <v/>
      </c>
      <c r="ER413" s="9" t="str">
        <f t="shared" ca="1" si="147"/>
        <v/>
      </c>
      <c r="ES413" s="9" t="str">
        <f t="shared" ca="1" si="148"/>
        <v/>
      </c>
      <c r="ET413" s="9" t="str">
        <f t="shared" ca="1" si="149"/>
        <v/>
      </c>
      <c r="EU413" s="9" t="str">
        <f t="shared" ca="1" si="150"/>
        <v/>
      </c>
      <c r="EV413" s="9" t="str">
        <f t="shared" ca="1" si="151"/>
        <v/>
      </c>
      <c r="EW413" s="9" t="str">
        <f t="shared" ca="1" si="152"/>
        <v/>
      </c>
      <c r="EX413" s="9" t="str">
        <f t="shared" ca="1" si="153"/>
        <v/>
      </c>
      <c r="EY413" s="9" t="str">
        <f t="shared" ca="1" si="154"/>
        <v/>
      </c>
      <c r="EZ413" s="9" t="str">
        <f t="shared" ca="1" si="155"/>
        <v/>
      </c>
      <c r="FA413" s="9" t="str">
        <f t="shared" ca="1" si="156"/>
        <v/>
      </c>
      <c r="FB413" s="9" t="str">
        <f t="shared" ca="1" si="157"/>
        <v/>
      </c>
      <c r="FC413" s="9" t="str">
        <f t="shared" ca="1" si="158"/>
        <v/>
      </c>
      <c r="FD413" s="9" t="str">
        <f t="shared" ca="1" si="159"/>
        <v/>
      </c>
      <c r="FE413" s="9" t="str">
        <f t="shared" ca="1" si="160"/>
        <v/>
      </c>
      <c r="FF413" s="9" t="str">
        <f t="shared" ca="1" si="161"/>
        <v/>
      </c>
      <c r="FG413" s="9" t="str">
        <f t="shared" ca="1" si="162"/>
        <v/>
      </c>
      <c r="FH413" s="9" t="str">
        <f t="shared" ca="1" si="163"/>
        <v/>
      </c>
      <c r="FI413" s="9" t="str">
        <f t="shared" ca="1" si="164"/>
        <v/>
      </c>
      <c r="FJ413" s="9" t="str">
        <f t="shared" ca="1" si="165"/>
        <v/>
      </c>
      <c r="FK413" s="9" t="str">
        <f t="shared" ca="1" si="166"/>
        <v/>
      </c>
      <c r="FL413" s="9" t="str">
        <f t="shared" ca="1" si="167"/>
        <v/>
      </c>
      <c r="FM413" s="9" t="str">
        <f t="shared" ca="1" si="168"/>
        <v/>
      </c>
      <c r="FN413" s="9" t="str">
        <f t="shared" ca="1" si="169"/>
        <v/>
      </c>
      <c r="FO413" s="9" t="str">
        <f t="shared" ca="1" si="170"/>
        <v/>
      </c>
      <c r="FP413" s="9" t="str">
        <f t="shared" ca="1" si="171"/>
        <v/>
      </c>
      <c r="FQ413" s="9" t="str">
        <f t="shared" ca="1" si="172"/>
        <v/>
      </c>
      <c r="FR413" s="9" t="str">
        <f t="shared" ca="1" si="173"/>
        <v/>
      </c>
      <c r="FS413" s="9" t="str">
        <f t="shared" ca="1" si="174"/>
        <v/>
      </c>
      <c r="FT413" s="9" t="str">
        <f t="shared" ca="1" si="175"/>
        <v/>
      </c>
      <c r="FU413" s="9" t="str">
        <f t="shared" ca="1" si="176"/>
        <v/>
      </c>
      <c r="FV413" s="9" t="str">
        <f t="shared" ca="1" si="177"/>
        <v/>
      </c>
      <c r="FW413" s="9" t="str">
        <f t="shared" ca="1" si="178"/>
        <v/>
      </c>
      <c r="FX413" s="9" t="str">
        <f t="shared" ca="1" si="179"/>
        <v/>
      </c>
      <c r="FY413" s="9" t="str">
        <f t="shared" ca="1" si="180"/>
        <v/>
      </c>
      <c r="FZ413" s="9" t="str">
        <f t="shared" ca="1" si="181"/>
        <v/>
      </c>
      <c r="GA413" s="9" t="str">
        <f t="shared" ca="1" si="182"/>
        <v/>
      </c>
      <c r="GB413" s="9" t="str">
        <f t="shared" ca="1" si="183"/>
        <v/>
      </c>
      <c r="GC413" s="9" t="str">
        <f t="shared" ca="1" si="184"/>
        <v/>
      </c>
      <c r="GD413" s="9" t="str">
        <f t="shared" ca="1" si="185"/>
        <v/>
      </c>
      <c r="GE413" s="9" t="str">
        <f t="shared" ca="1" si="186"/>
        <v/>
      </c>
      <c r="GF413" s="9" t="str">
        <f t="shared" ca="1" si="187"/>
        <v/>
      </c>
      <c r="GG413" s="9" t="str">
        <f t="shared" ca="1" si="188"/>
        <v/>
      </c>
      <c r="GH413" s="9" t="str">
        <f t="shared" ca="1" si="189"/>
        <v/>
      </c>
      <c r="GI413" s="9" t="str">
        <f t="shared" ca="1" si="190"/>
        <v/>
      </c>
      <c r="GJ413" s="9" t="str">
        <f t="shared" ca="1" si="191"/>
        <v/>
      </c>
      <c r="GK413" s="9" t="str">
        <f t="shared" ca="1" si="192"/>
        <v/>
      </c>
      <c r="GL413" s="9" t="str">
        <f t="shared" ca="1" si="193"/>
        <v/>
      </c>
      <c r="GM413" s="9" t="str">
        <f t="shared" ca="1" si="194"/>
        <v/>
      </c>
      <c r="GN413" s="9" t="str">
        <f t="shared" ca="1" si="195"/>
        <v/>
      </c>
      <c r="GO413" s="9" t="str">
        <f t="shared" ca="1" si="196"/>
        <v/>
      </c>
      <c r="GP413" s="9" t="str">
        <f t="shared" ca="1" si="197"/>
        <v/>
      </c>
      <c r="GQ413" s="9" t="str">
        <f t="shared" ca="1" si="198"/>
        <v/>
      </c>
      <c r="GR413" s="9" t="str">
        <f t="shared" ca="1" si="199"/>
        <v/>
      </c>
      <c r="GS413" s="9" t="str">
        <f t="shared" ca="1" si="200"/>
        <v/>
      </c>
      <c r="GT413" s="9" t="str">
        <f t="shared" ca="1" si="201"/>
        <v/>
      </c>
      <c r="GU413" s="9" t="str">
        <f t="shared" ca="1" si="202"/>
        <v/>
      </c>
      <c r="GV413" s="9" t="str">
        <f t="shared" ca="1" si="203"/>
        <v/>
      </c>
      <c r="GW413" s="9" t="str">
        <f t="shared" ca="1" si="204"/>
        <v/>
      </c>
      <c r="GX413" s="9" t="str">
        <f t="shared" ca="1" si="205"/>
        <v/>
      </c>
      <c r="GY413" s="9" t="str">
        <f t="shared" ca="1" si="206"/>
        <v/>
      </c>
      <c r="GZ413" s="9" t="str">
        <f t="shared" ca="1" si="207"/>
        <v/>
      </c>
      <c r="HA413" s="9" t="str">
        <f t="shared" ca="1" si="208"/>
        <v/>
      </c>
      <c r="HB413" s="9" t="str">
        <f t="shared" ca="1" si="209"/>
        <v/>
      </c>
      <c r="HC413" s="9" t="str">
        <f t="shared" ca="1" si="210"/>
        <v/>
      </c>
      <c r="HD413" s="9" t="str">
        <f t="shared" ca="1" si="211"/>
        <v/>
      </c>
      <c r="HE413" s="9" t="str">
        <f t="shared" ca="1" si="212"/>
        <v/>
      </c>
      <c r="HF413" s="9" t="str">
        <f t="shared" ca="1" si="213"/>
        <v/>
      </c>
      <c r="HG413" s="9" t="str">
        <f t="shared" ca="1" si="214"/>
        <v/>
      </c>
      <c r="HH413" s="9" t="str">
        <f t="shared" ca="1" si="215"/>
        <v/>
      </c>
      <c r="HI413" s="9" t="str">
        <f t="shared" ca="1" si="216"/>
        <v/>
      </c>
      <c r="HJ413" s="9" t="str">
        <f t="shared" ca="1" si="217"/>
        <v/>
      </c>
      <c r="HK413" s="9" t="str">
        <f t="shared" ca="1" si="218"/>
        <v/>
      </c>
      <c r="HL413" s="9" t="str">
        <f t="shared" ca="1" si="219"/>
        <v/>
      </c>
      <c r="HM413" s="31" t="str">
        <f t="shared" ca="1" si="220"/>
        <v/>
      </c>
      <c r="HN413" s="9" t="str">
        <f t="shared" ca="1" si="221"/>
        <v/>
      </c>
      <c r="HO413" s="9" t="str">
        <f t="shared" ca="1" si="222"/>
        <v/>
      </c>
      <c r="HP413" s="9" t="str">
        <f t="shared" ca="1" si="223"/>
        <v/>
      </c>
      <c r="HQ413" s="9" t="str">
        <f t="shared" ca="1" si="224"/>
        <v/>
      </c>
      <c r="HR413" s="9" t="str">
        <f t="shared" ca="1" si="225"/>
        <v/>
      </c>
      <c r="HS413" s="9" t="str">
        <f t="shared" ca="1" si="226"/>
        <v/>
      </c>
      <c r="HT413" s="9" t="str">
        <f t="shared" ca="1" si="227"/>
        <v/>
      </c>
      <c r="HU413" s="9" t="str">
        <f t="shared" ca="1" si="228"/>
        <v/>
      </c>
      <c r="HV413" s="9" t="str">
        <f t="shared" ca="1" si="229"/>
        <v/>
      </c>
      <c r="HW413" s="9" t="str">
        <f t="shared" ca="1" si="230"/>
        <v/>
      </c>
      <c r="HX413" s="9" t="str">
        <f t="shared" ca="1" si="231"/>
        <v/>
      </c>
      <c r="HY413" s="9" t="str">
        <f t="shared" ca="1" si="232"/>
        <v/>
      </c>
      <c r="HZ413" s="9" t="str">
        <f t="shared" ca="1" si="233"/>
        <v/>
      </c>
      <c r="IA413" s="9" t="str">
        <f t="shared" ca="1" si="234"/>
        <v/>
      </c>
      <c r="IB413" s="9" t="str">
        <f t="shared" ca="1" si="235"/>
        <v/>
      </c>
      <c r="IC413" s="9" t="str">
        <f t="shared" ca="1" si="236"/>
        <v/>
      </c>
      <c r="ID413" s="9" t="str">
        <f t="shared" ca="1" si="237"/>
        <v/>
      </c>
      <c r="IE413" s="9" t="str">
        <f t="shared" ca="1" si="238"/>
        <v/>
      </c>
      <c r="IF413" s="9" t="str">
        <f t="shared" ca="1" si="239"/>
        <v/>
      </c>
      <c r="IG413" s="9" t="str">
        <f t="shared" ca="1" si="240"/>
        <v/>
      </c>
      <c r="IH413" s="9" t="str">
        <f t="shared" ca="1" si="241"/>
        <v/>
      </c>
      <c r="II413" s="9" t="str">
        <f t="shared" ca="1" si="242"/>
        <v/>
      </c>
      <c r="IJ413" s="9" t="str">
        <f t="shared" ca="1" si="243"/>
        <v/>
      </c>
      <c r="IK413" s="9" t="str">
        <f t="shared" ca="1" si="244"/>
        <v/>
      </c>
      <c r="IL413" s="9" t="str">
        <f t="shared" ca="1" si="245"/>
        <v/>
      </c>
      <c r="IM413" s="9" t="str">
        <f t="shared" ca="1" si="246"/>
        <v/>
      </c>
      <c r="IN413" s="9" t="str">
        <f t="shared" ca="1" si="247"/>
        <v/>
      </c>
      <c r="IO413" s="9" t="str">
        <f t="shared" ca="1" si="248"/>
        <v/>
      </c>
      <c r="IP413" s="9" t="str">
        <f t="shared" ca="1" si="249"/>
        <v/>
      </c>
      <c r="IQ413" s="9" t="str">
        <f t="shared" ca="1" si="250"/>
        <v/>
      </c>
      <c r="IR413" s="9" t="str">
        <f t="shared" ca="1" si="251"/>
        <v/>
      </c>
      <c r="IS413" s="9" t="str">
        <f t="shared" ca="1" si="252"/>
        <v/>
      </c>
      <c r="IT413" s="9" t="str">
        <f t="shared" ca="1" si="253"/>
        <v/>
      </c>
      <c r="IU413" s="9" t="str">
        <f t="shared" ca="1" si="254"/>
        <v/>
      </c>
      <c r="IV413" s="31" t="str">
        <f t="shared" ca="1" si="255"/>
        <v/>
      </c>
    </row>
    <row r="414" spans="2:256">
      <c r="B414" s="163">
        <v>38</v>
      </c>
      <c r="C414" s="163" t="str">
        <f ca="1">IF(P414&gt;0,MAX($C$375:C413)+1,"")</f>
        <v/>
      </c>
      <c r="D414" s="163" t="str">
        <f ca="1">IF(ISERROR(INDEX(WS,ROWS($B$377:$B414))),"",MID(INDEX(WS,ROWS($B$377:$B414)), FIND("]",INDEX(WS,ROWS($B$377:$B414)))+1,32))&amp;T(NOW())</f>
        <v/>
      </c>
      <c r="E414" s="163" t="str">
        <f t="shared" ca="1" si="5"/>
        <v/>
      </c>
      <c r="F414" s="163" t="str">
        <f t="shared" ca="1" si="6"/>
        <v/>
      </c>
      <c r="G414" s="163" t="str">
        <f t="shared" ca="1" si="7"/>
        <v/>
      </c>
      <c r="H414" s="163" t="str">
        <f t="shared" ca="1" si="8"/>
        <v/>
      </c>
      <c r="I414" s="163" t="str">
        <f t="shared" ca="1" si="9"/>
        <v/>
      </c>
      <c r="J414" s="163" t="str">
        <f t="shared" ca="1" si="10"/>
        <v/>
      </c>
      <c r="K414" s="163" t="str">
        <f t="shared" ca="1" si="11"/>
        <v/>
      </c>
      <c r="L414" s="163" t="str">
        <f t="shared" ca="1" si="12"/>
        <v/>
      </c>
      <c r="M414" s="163" t="str">
        <f t="shared" ca="1" si="13"/>
        <v/>
      </c>
      <c r="N414" s="344" t="str">
        <f t="shared" ca="1" si="14"/>
        <v/>
      </c>
      <c r="O414" s="344" t="str">
        <f t="shared" ca="1" si="15"/>
        <v/>
      </c>
      <c r="P414" s="163">
        <f t="shared" ca="1" si="4"/>
        <v>0</v>
      </c>
      <c r="Q414" s="14" t="str">
        <f t="shared" ca="1" si="16"/>
        <v/>
      </c>
      <c r="R414" s="14" t="str">
        <f t="shared" ca="1" si="17"/>
        <v/>
      </c>
      <c r="S414" s="14" t="str">
        <f t="shared" ca="1" si="18"/>
        <v/>
      </c>
      <c r="T414" s="14" t="str">
        <f t="shared" ca="1" si="19"/>
        <v/>
      </c>
      <c r="U414" s="14" t="str">
        <f t="shared" ca="1" si="20"/>
        <v/>
      </c>
      <c r="V414" s="14" t="str">
        <f t="shared" ca="1" si="21"/>
        <v/>
      </c>
      <c r="W414" s="14" t="str">
        <f t="shared" ca="1" si="22"/>
        <v/>
      </c>
      <c r="X414" s="14" t="str">
        <f t="shared" ca="1" si="23"/>
        <v/>
      </c>
      <c r="Y414" s="14" t="str">
        <f t="shared" ca="1" si="24"/>
        <v/>
      </c>
      <c r="Z414" s="14" t="str">
        <f t="shared" ca="1" si="25"/>
        <v/>
      </c>
      <c r="AA414" s="14" t="str">
        <f t="shared" ca="1" si="26"/>
        <v/>
      </c>
      <c r="AB414" s="14" t="str">
        <f t="shared" ca="1" si="27"/>
        <v/>
      </c>
      <c r="AC414" s="14" t="str">
        <f t="shared" ca="1" si="28"/>
        <v/>
      </c>
      <c r="AD414" s="14" t="str">
        <f t="shared" ca="1" si="29"/>
        <v/>
      </c>
      <c r="AE414" s="14" t="str">
        <f t="shared" ca="1" si="30"/>
        <v/>
      </c>
      <c r="AF414" s="14" t="str">
        <f t="shared" ca="1" si="31"/>
        <v/>
      </c>
      <c r="AG414" s="14" t="str">
        <f t="shared" ca="1" si="32"/>
        <v/>
      </c>
      <c r="AH414" s="14" t="str">
        <f t="shared" ca="1" si="33"/>
        <v/>
      </c>
      <c r="AI414" s="14" t="str">
        <f t="shared" ca="1" si="34"/>
        <v/>
      </c>
      <c r="AJ414" s="14" t="str">
        <f t="shared" ca="1" si="35"/>
        <v/>
      </c>
      <c r="AK414" s="14" t="str">
        <f t="shared" ca="1" si="36"/>
        <v/>
      </c>
      <c r="AL414" s="14" t="str">
        <f t="shared" ca="1" si="37"/>
        <v/>
      </c>
      <c r="AM414" s="14" t="str">
        <f t="shared" ca="1" si="38"/>
        <v/>
      </c>
      <c r="AN414" s="14" t="str">
        <f t="shared" ca="1" si="39"/>
        <v/>
      </c>
      <c r="AO414" s="14" t="str">
        <f t="shared" ca="1" si="40"/>
        <v/>
      </c>
      <c r="AP414" s="14" t="str">
        <f t="shared" ca="1" si="41"/>
        <v/>
      </c>
      <c r="AQ414" s="14" t="str">
        <f t="shared" ca="1" si="42"/>
        <v/>
      </c>
      <c r="AR414" s="14" t="str">
        <f t="shared" ca="1" si="43"/>
        <v/>
      </c>
      <c r="AS414" s="14" t="str">
        <f t="shared" ca="1" si="44"/>
        <v/>
      </c>
      <c r="AT414" s="14" t="str">
        <f t="shared" ca="1" si="45"/>
        <v/>
      </c>
      <c r="AU414" s="14" t="str">
        <f t="shared" ca="1" si="46"/>
        <v/>
      </c>
      <c r="AV414" s="14" t="str">
        <f t="shared" ca="1" si="47"/>
        <v/>
      </c>
      <c r="AW414" s="14" t="str">
        <f t="shared" ca="1" si="48"/>
        <v/>
      </c>
      <c r="AX414" s="14" t="str">
        <f t="shared" ca="1" si="49"/>
        <v/>
      </c>
      <c r="AY414" s="14" t="str">
        <f t="shared" ca="1" si="50"/>
        <v/>
      </c>
      <c r="AZ414" s="14" t="str">
        <f t="shared" ca="1" si="51"/>
        <v/>
      </c>
      <c r="BA414" s="14" t="str">
        <f t="shared" ca="1" si="52"/>
        <v/>
      </c>
      <c r="BB414" s="14" t="str">
        <f t="shared" ca="1" si="53"/>
        <v/>
      </c>
      <c r="BC414" s="14" t="str">
        <f t="shared" ca="1" si="54"/>
        <v/>
      </c>
      <c r="BD414" s="14" t="str">
        <f t="shared" ca="1" si="55"/>
        <v/>
      </c>
      <c r="BE414" s="14" t="str">
        <f t="shared" ca="1" si="56"/>
        <v/>
      </c>
      <c r="BF414" s="14" t="str">
        <f t="shared" ca="1" si="57"/>
        <v/>
      </c>
      <c r="BG414" s="14" t="str">
        <f t="shared" ca="1" si="58"/>
        <v/>
      </c>
      <c r="BH414" s="14" t="str">
        <f t="shared" ca="1" si="59"/>
        <v/>
      </c>
      <c r="BI414" s="14" t="str">
        <f t="shared" ca="1" si="60"/>
        <v/>
      </c>
      <c r="BJ414" s="14" t="str">
        <f t="shared" ca="1" si="61"/>
        <v/>
      </c>
      <c r="BK414" s="14" t="str">
        <f t="shared" ca="1" si="62"/>
        <v/>
      </c>
      <c r="BL414" s="14" t="str">
        <f t="shared" ca="1" si="63"/>
        <v/>
      </c>
      <c r="BM414" s="14" t="str">
        <f t="shared" ca="1" si="64"/>
        <v/>
      </c>
      <c r="BN414" s="14" t="str">
        <f t="shared" ca="1" si="65"/>
        <v/>
      </c>
      <c r="BO414" s="14" t="str">
        <f t="shared" ca="1" si="66"/>
        <v/>
      </c>
      <c r="BP414" s="14" t="str">
        <f t="shared" ca="1" si="67"/>
        <v/>
      </c>
      <c r="BQ414" s="14" t="str">
        <f t="shared" ca="1" si="68"/>
        <v/>
      </c>
      <c r="BR414" s="14" t="str">
        <f t="shared" ca="1" si="69"/>
        <v/>
      </c>
      <c r="BS414" s="14" t="str">
        <f t="shared" ca="1" si="70"/>
        <v/>
      </c>
      <c r="BT414" s="14" t="str">
        <f t="shared" ca="1" si="71"/>
        <v/>
      </c>
      <c r="BU414" s="14" t="str">
        <f t="shared" ca="1" si="72"/>
        <v/>
      </c>
      <c r="BV414" s="14" t="str">
        <f t="shared" ca="1" si="73"/>
        <v/>
      </c>
      <c r="BW414" s="14" t="str">
        <f t="shared" ca="1" si="74"/>
        <v/>
      </c>
      <c r="BX414" s="14" t="str">
        <f t="shared" ca="1" si="75"/>
        <v/>
      </c>
      <c r="BY414" s="14" t="str">
        <f t="shared" ca="1" si="76"/>
        <v/>
      </c>
      <c r="BZ414" s="14" t="str">
        <f t="shared" ca="1" si="77"/>
        <v/>
      </c>
      <c r="CA414" s="14" t="str">
        <f t="shared" ca="1" si="78"/>
        <v/>
      </c>
      <c r="CB414" s="14" t="str">
        <f t="shared" ca="1" si="79"/>
        <v/>
      </c>
      <c r="CC414" s="14" t="str">
        <f t="shared" ca="1" si="80"/>
        <v/>
      </c>
      <c r="CD414" s="14" t="str">
        <f t="shared" ca="1" si="81"/>
        <v/>
      </c>
      <c r="CE414" s="14" t="str">
        <f t="shared" ca="1" si="82"/>
        <v/>
      </c>
      <c r="CF414" s="14" t="str">
        <f t="shared" ca="1" si="83"/>
        <v/>
      </c>
      <c r="CG414" s="14" t="str">
        <f t="shared" ca="1" si="84"/>
        <v/>
      </c>
      <c r="CH414" s="14" t="str">
        <f t="shared" ca="1" si="85"/>
        <v/>
      </c>
      <c r="CI414" s="14" t="str">
        <f t="shared" ca="1" si="86"/>
        <v/>
      </c>
      <c r="CJ414" s="14" t="str">
        <f t="shared" ca="1" si="87"/>
        <v/>
      </c>
      <c r="CK414" s="14" t="str">
        <f t="shared" ca="1" si="88"/>
        <v/>
      </c>
      <c r="CL414" s="14" t="str">
        <f t="shared" ca="1" si="89"/>
        <v/>
      </c>
      <c r="CM414" s="14" t="str">
        <f t="shared" ca="1" si="90"/>
        <v/>
      </c>
      <c r="CN414" s="14" t="str">
        <f t="shared" ca="1" si="91"/>
        <v/>
      </c>
      <c r="CO414" s="14" t="str">
        <f t="shared" ca="1" si="92"/>
        <v/>
      </c>
      <c r="CP414" s="14" t="str">
        <f t="shared" ca="1" si="93"/>
        <v/>
      </c>
      <c r="CQ414" s="14" t="str">
        <f t="shared" ca="1" si="94"/>
        <v/>
      </c>
      <c r="CR414" s="14" t="str">
        <f t="shared" ca="1" si="95"/>
        <v/>
      </c>
      <c r="CS414" s="9" t="str">
        <f t="shared" ca="1" si="96"/>
        <v/>
      </c>
      <c r="CT414" s="9" t="str">
        <f t="shared" ca="1" si="97"/>
        <v/>
      </c>
      <c r="CU414" s="9" t="str">
        <f t="shared" ca="1" si="98"/>
        <v/>
      </c>
      <c r="CV414" s="9" t="str">
        <f t="shared" ca="1" si="99"/>
        <v/>
      </c>
      <c r="CW414" s="9" t="str">
        <f t="shared" ca="1" si="100"/>
        <v/>
      </c>
      <c r="CX414" s="9" t="str">
        <f t="shared" ca="1" si="101"/>
        <v/>
      </c>
      <c r="CY414" s="9" t="str">
        <f t="shared" ca="1" si="102"/>
        <v/>
      </c>
      <c r="CZ414" s="9" t="str">
        <f t="shared" ca="1" si="103"/>
        <v/>
      </c>
      <c r="DA414" s="9" t="str">
        <f t="shared" ca="1" si="104"/>
        <v/>
      </c>
      <c r="DB414" s="9" t="str">
        <f t="shared" ca="1" si="105"/>
        <v/>
      </c>
      <c r="DC414" s="9" t="str">
        <f t="shared" ca="1" si="106"/>
        <v/>
      </c>
      <c r="DD414" s="9" t="str">
        <f t="shared" ca="1" si="107"/>
        <v/>
      </c>
      <c r="DE414" s="9" t="str">
        <f t="shared" ca="1" si="108"/>
        <v/>
      </c>
      <c r="DF414" s="9" t="str">
        <f t="shared" ca="1" si="109"/>
        <v/>
      </c>
      <c r="DG414" s="9" t="str">
        <f t="shared" ca="1" si="110"/>
        <v/>
      </c>
      <c r="DH414" s="9" t="str">
        <f t="shared" ca="1" si="111"/>
        <v/>
      </c>
      <c r="DI414" s="9" t="str">
        <f t="shared" ca="1" si="112"/>
        <v/>
      </c>
      <c r="DJ414" s="9" t="str">
        <f t="shared" ca="1" si="113"/>
        <v/>
      </c>
      <c r="DK414" s="9" t="str">
        <f t="shared" ca="1" si="114"/>
        <v/>
      </c>
      <c r="DL414" s="9" t="str">
        <f t="shared" ca="1" si="115"/>
        <v/>
      </c>
      <c r="DM414" s="9" t="str">
        <f t="shared" ca="1" si="116"/>
        <v/>
      </c>
      <c r="DN414" s="9" t="str">
        <f t="shared" ca="1" si="117"/>
        <v/>
      </c>
      <c r="DO414" s="9" t="str">
        <f t="shared" ca="1" si="118"/>
        <v/>
      </c>
      <c r="DP414" s="9" t="str">
        <f t="shared" ca="1" si="119"/>
        <v/>
      </c>
      <c r="DQ414" s="9" t="str">
        <f t="shared" ca="1" si="120"/>
        <v/>
      </c>
      <c r="DR414" s="9" t="str">
        <f t="shared" ca="1" si="121"/>
        <v/>
      </c>
      <c r="DS414" s="9" t="str">
        <f t="shared" ca="1" si="122"/>
        <v/>
      </c>
      <c r="DT414" s="9" t="str">
        <f t="shared" ca="1" si="123"/>
        <v/>
      </c>
      <c r="DU414" s="9" t="str">
        <f t="shared" ca="1" si="124"/>
        <v/>
      </c>
      <c r="DV414" s="9" t="str">
        <f t="shared" ca="1" si="125"/>
        <v/>
      </c>
      <c r="DW414" s="9" t="str">
        <f t="shared" ca="1" si="126"/>
        <v/>
      </c>
      <c r="DX414" s="9" t="str">
        <f t="shared" ca="1" si="127"/>
        <v/>
      </c>
      <c r="DY414" s="9" t="str">
        <f t="shared" ca="1" si="128"/>
        <v/>
      </c>
      <c r="DZ414" s="9" t="str">
        <f t="shared" ca="1" si="129"/>
        <v/>
      </c>
      <c r="EA414" s="9" t="str">
        <f t="shared" ca="1" si="130"/>
        <v/>
      </c>
      <c r="EB414" s="9" t="str">
        <f t="shared" ca="1" si="131"/>
        <v/>
      </c>
      <c r="EC414" s="9" t="str">
        <f t="shared" ca="1" si="132"/>
        <v/>
      </c>
      <c r="ED414" s="9" t="str">
        <f t="shared" ca="1" si="133"/>
        <v/>
      </c>
      <c r="EE414" s="9" t="str">
        <f t="shared" ca="1" si="134"/>
        <v/>
      </c>
      <c r="EF414" s="9" t="str">
        <f t="shared" ca="1" si="135"/>
        <v/>
      </c>
      <c r="EG414" s="9" t="str">
        <f t="shared" ca="1" si="136"/>
        <v/>
      </c>
      <c r="EH414" s="9" t="str">
        <f t="shared" ca="1" si="137"/>
        <v/>
      </c>
      <c r="EI414" s="9" t="str">
        <f t="shared" ca="1" si="138"/>
        <v/>
      </c>
      <c r="EJ414" s="9" t="str">
        <f t="shared" ca="1" si="139"/>
        <v/>
      </c>
      <c r="EK414" s="9" t="str">
        <f t="shared" ca="1" si="140"/>
        <v/>
      </c>
      <c r="EL414" s="9" t="str">
        <f t="shared" ca="1" si="141"/>
        <v/>
      </c>
      <c r="EM414" s="9" t="str">
        <f t="shared" ca="1" si="142"/>
        <v/>
      </c>
      <c r="EN414" s="9" t="str">
        <f t="shared" ca="1" si="143"/>
        <v/>
      </c>
      <c r="EO414" s="9" t="str">
        <f t="shared" ca="1" si="144"/>
        <v/>
      </c>
      <c r="EP414" s="9" t="str">
        <f t="shared" ca="1" si="145"/>
        <v/>
      </c>
      <c r="EQ414" s="9" t="str">
        <f t="shared" ca="1" si="146"/>
        <v/>
      </c>
      <c r="ER414" s="9" t="str">
        <f t="shared" ca="1" si="147"/>
        <v/>
      </c>
      <c r="ES414" s="9" t="str">
        <f t="shared" ca="1" si="148"/>
        <v/>
      </c>
      <c r="ET414" s="9" t="str">
        <f t="shared" ca="1" si="149"/>
        <v/>
      </c>
      <c r="EU414" s="9" t="str">
        <f t="shared" ca="1" si="150"/>
        <v/>
      </c>
      <c r="EV414" s="9" t="str">
        <f t="shared" ca="1" si="151"/>
        <v/>
      </c>
      <c r="EW414" s="9" t="str">
        <f t="shared" ca="1" si="152"/>
        <v/>
      </c>
      <c r="EX414" s="9" t="str">
        <f t="shared" ca="1" si="153"/>
        <v/>
      </c>
      <c r="EY414" s="9" t="str">
        <f t="shared" ca="1" si="154"/>
        <v/>
      </c>
      <c r="EZ414" s="9" t="str">
        <f t="shared" ca="1" si="155"/>
        <v/>
      </c>
      <c r="FA414" s="9" t="str">
        <f t="shared" ca="1" si="156"/>
        <v/>
      </c>
      <c r="FB414" s="9" t="str">
        <f t="shared" ca="1" si="157"/>
        <v/>
      </c>
      <c r="FC414" s="9" t="str">
        <f t="shared" ca="1" si="158"/>
        <v/>
      </c>
      <c r="FD414" s="9" t="str">
        <f t="shared" ca="1" si="159"/>
        <v/>
      </c>
      <c r="FE414" s="9" t="str">
        <f t="shared" ca="1" si="160"/>
        <v/>
      </c>
      <c r="FF414" s="9" t="str">
        <f t="shared" ca="1" si="161"/>
        <v/>
      </c>
      <c r="FG414" s="9" t="str">
        <f t="shared" ca="1" si="162"/>
        <v/>
      </c>
      <c r="FH414" s="9" t="str">
        <f t="shared" ca="1" si="163"/>
        <v/>
      </c>
      <c r="FI414" s="9" t="str">
        <f t="shared" ca="1" si="164"/>
        <v/>
      </c>
      <c r="FJ414" s="9" t="str">
        <f t="shared" ca="1" si="165"/>
        <v/>
      </c>
      <c r="FK414" s="9" t="str">
        <f t="shared" ca="1" si="166"/>
        <v/>
      </c>
      <c r="FL414" s="9" t="str">
        <f t="shared" ca="1" si="167"/>
        <v/>
      </c>
      <c r="FM414" s="9" t="str">
        <f t="shared" ca="1" si="168"/>
        <v/>
      </c>
      <c r="FN414" s="9" t="str">
        <f t="shared" ca="1" si="169"/>
        <v/>
      </c>
      <c r="FO414" s="9" t="str">
        <f t="shared" ca="1" si="170"/>
        <v/>
      </c>
      <c r="FP414" s="9" t="str">
        <f t="shared" ca="1" si="171"/>
        <v/>
      </c>
      <c r="FQ414" s="9" t="str">
        <f t="shared" ca="1" si="172"/>
        <v/>
      </c>
      <c r="FR414" s="9" t="str">
        <f t="shared" ca="1" si="173"/>
        <v/>
      </c>
      <c r="FS414" s="9" t="str">
        <f t="shared" ca="1" si="174"/>
        <v/>
      </c>
      <c r="FT414" s="9" t="str">
        <f t="shared" ca="1" si="175"/>
        <v/>
      </c>
      <c r="FU414" s="9" t="str">
        <f t="shared" ca="1" si="176"/>
        <v/>
      </c>
      <c r="FV414" s="9" t="str">
        <f t="shared" ca="1" si="177"/>
        <v/>
      </c>
      <c r="FW414" s="9" t="str">
        <f t="shared" ca="1" si="178"/>
        <v/>
      </c>
      <c r="FX414" s="9" t="str">
        <f t="shared" ca="1" si="179"/>
        <v/>
      </c>
      <c r="FY414" s="9" t="str">
        <f t="shared" ca="1" si="180"/>
        <v/>
      </c>
      <c r="FZ414" s="9" t="str">
        <f t="shared" ca="1" si="181"/>
        <v/>
      </c>
      <c r="GA414" s="9" t="str">
        <f t="shared" ca="1" si="182"/>
        <v/>
      </c>
      <c r="GB414" s="9" t="str">
        <f t="shared" ca="1" si="183"/>
        <v/>
      </c>
      <c r="GC414" s="9" t="str">
        <f t="shared" ca="1" si="184"/>
        <v/>
      </c>
      <c r="GD414" s="9" t="str">
        <f t="shared" ca="1" si="185"/>
        <v/>
      </c>
      <c r="GE414" s="9" t="str">
        <f t="shared" ca="1" si="186"/>
        <v/>
      </c>
      <c r="GF414" s="9" t="str">
        <f t="shared" ca="1" si="187"/>
        <v/>
      </c>
      <c r="GG414" s="9" t="str">
        <f t="shared" ca="1" si="188"/>
        <v/>
      </c>
      <c r="GH414" s="9" t="str">
        <f t="shared" ca="1" si="189"/>
        <v/>
      </c>
      <c r="GI414" s="9" t="str">
        <f t="shared" ca="1" si="190"/>
        <v/>
      </c>
      <c r="GJ414" s="9" t="str">
        <f t="shared" ca="1" si="191"/>
        <v/>
      </c>
      <c r="GK414" s="9" t="str">
        <f t="shared" ca="1" si="192"/>
        <v/>
      </c>
      <c r="GL414" s="9" t="str">
        <f t="shared" ca="1" si="193"/>
        <v/>
      </c>
      <c r="GM414" s="9" t="str">
        <f t="shared" ca="1" si="194"/>
        <v/>
      </c>
      <c r="GN414" s="9" t="str">
        <f t="shared" ca="1" si="195"/>
        <v/>
      </c>
      <c r="GO414" s="9" t="str">
        <f t="shared" ca="1" si="196"/>
        <v/>
      </c>
      <c r="GP414" s="9" t="str">
        <f t="shared" ca="1" si="197"/>
        <v/>
      </c>
      <c r="GQ414" s="9" t="str">
        <f t="shared" ca="1" si="198"/>
        <v/>
      </c>
      <c r="GR414" s="9" t="str">
        <f t="shared" ca="1" si="199"/>
        <v/>
      </c>
      <c r="GS414" s="9" t="str">
        <f t="shared" ca="1" si="200"/>
        <v/>
      </c>
      <c r="GT414" s="9" t="str">
        <f t="shared" ca="1" si="201"/>
        <v/>
      </c>
      <c r="GU414" s="9" t="str">
        <f t="shared" ca="1" si="202"/>
        <v/>
      </c>
      <c r="GV414" s="9" t="str">
        <f t="shared" ca="1" si="203"/>
        <v/>
      </c>
      <c r="GW414" s="9" t="str">
        <f t="shared" ca="1" si="204"/>
        <v/>
      </c>
      <c r="GX414" s="9" t="str">
        <f t="shared" ca="1" si="205"/>
        <v/>
      </c>
      <c r="GY414" s="9" t="str">
        <f t="shared" ca="1" si="206"/>
        <v/>
      </c>
      <c r="GZ414" s="9" t="str">
        <f t="shared" ca="1" si="207"/>
        <v/>
      </c>
      <c r="HA414" s="9" t="str">
        <f t="shared" ca="1" si="208"/>
        <v/>
      </c>
      <c r="HB414" s="9" t="str">
        <f t="shared" ca="1" si="209"/>
        <v/>
      </c>
      <c r="HC414" s="9" t="str">
        <f t="shared" ca="1" si="210"/>
        <v/>
      </c>
      <c r="HD414" s="9" t="str">
        <f t="shared" ca="1" si="211"/>
        <v/>
      </c>
      <c r="HE414" s="9" t="str">
        <f t="shared" ca="1" si="212"/>
        <v/>
      </c>
      <c r="HF414" s="9" t="str">
        <f t="shared" ca="1" si="213"/>
        <v/>
      </c>
      <c r="HG414" s="9" t="str">
        <f t="shared" ca="1" si="214"/>
        <v/>
      </c>
      <c r="HH414" s="9" t="str">
        <f t="shared" ca="1" si="215"/>
        <v/>
      </c>
      <c r="HI414" s="9" t="str">
        <f t="shared" ca="1" si="216"/>
        <v/>
      </c>
      <c r="HJ414" s="9" t="str">
        <f t="shared" ca="1" si="217"/>
        <v/>
      </c>
      <c r="HK414" s="9" t="str">
        <f t="shared" ca="1" si="218"/>
        <v/>
      </c>
      <c r="HL414" s="9" t="str">
        <f t="shared" ca="1" si="219"/>
        <v/>
      </c>
      <c r="HM414" s="31" t="str">
        <f t="shared" ca="1" si="220"/>
        <v/>
      </c>
      <c r="HN414" s="9" t="str">
        <f t="shared" ca="1" si="221"/>
        <v/>
      </c>
      <c r="HO414" s="9" t="str">
        <f t="shared" ca="1" si="222"/>
        <v/>
      </c>
      <c r="HP414" s="9" t="str">
        <f t="shared" ca="1" si="223"/>
        <v/>
      </c>
      <c r="HQ414" s="9" t="str">
        <f t="shared" ca="1" si="224"/>
        <v/>
      </c>
      <c r="HR414" s="9" t="str">
        <f t="shared" ca="1" si="225"/>
        <v/>
      </c>
      <c r="HS414" s="9" t="str">
        <f t="shared" ca="1" si="226"/>
        <v/>
      </c>
      <c r="HT414" s="9" t="str">
        <f t="shared" ca="1" si="227"/>
        <v/>
      </c>
      <c r="HU414" s="9" t="str">
        <f t="shared" ca="1" si="228"/>
        <v/>
      </c>
      <c r="HV414" s="9" t="str">
        <f t="shared" ca="1" si="229"/>
        <v/>
      </c>
      <c r="HW414" s="9" t="str">
        <f t="shared" ca="1" si="230"/>
        <v/>
      </c>
      <c r="HX414" s="9" t="str">
        <f t="shared" ca="1" si="231"/>
        <v/>
      </c>
      <c r="HY414" s="9" t="str">
        <f t="shared" ca="1" si="232"/>
        <v/>
      </c>
      <c r="HZ414" s="9" t="str">
        <f t="shared" ca="1" si="233"/>
        <v/>
      </c>
      <c r="IA414" s="9" t="str">
        <f t="shared" ca="1" si="234"/>
        <v/>
      </c>
      <c r="IB414" s="9" t="str">
        <f t="shared" ca="1" si="235"/>
        <v/>
      </c>
      <c r="IC414" s="9" t="str">
        <f t="shared" ca="1" si="236"/>
        <v/>
      </c>
      <c r="ID414" s="9" t="str">
        <f t="shared" ca="1" si="237"/>
        <v/>
      </c>
      <c r="IE414" s="9" t="str">
        <f t="shared" ca="1" si="238"/>
        <v/>
      </c>
      <c r="IF414" s="9" t="str">
        <f t="shared" ca="1" si="239"/>
        <v/>
      </c>
      <c r="IG414" s="9" t="str">
        <f t="shared" ca="1" si="240"/>
        <v/>
      </c>
      <c r="IH414" s="9" t="str">
        <f t="shared" ca="1" si="241"/>
        <v/>
      </c>
      <c r="II414" s="9" t="str">
        <f t="shared" ca="1" si="242"/>
        <v/>
      </c>
      <c r="IJ414" s="9" t="str">
        <f t="shared" ca="1" si="243"/>
        <v/>
      </c>
      <c r="IK414" s="9" t="str">
        <f t="shared" ca="1" si="244"/>
        <v/>
      </c>
      <c r="IL414" s="9" t="str">
        <f t="shared" ca="1" si="245"/>
        <v/>
      </c>
      <c r="IM414" s="9" t="str">
        <f t="shared" ca="1" si="246"/>
        <v/>
      </c>
      <c r="IN414" s="9" t="str">
        <f t="shared" ca="1" si="247"/>
        <v/>
      </c>
      <c r="IO414" s="9" t="str">
        <f t="shared" ca="1" si="248"/>
        <v/>
      </c>
      <c r="IP414" s="9" t="str">
        <f t="shared" ca="1" si="249"/>
        <v/>
      </c>
      <c r="IQ414" s="9" t="str">
        <f t="shared" ca="1" si="250"/>
        <v/>
      </c>
      <c r="IR414" s="9" t="str">
        <f t="shared" ca="1" si="251"/>
        <v/>
      </c>
      <c r="IS414" s="9" t="str">
        <f t="shared" ca="1" si="252"/>
        <v/>
      </c>
      <c r="IT414" s="9" t="str">
        <f t="shared" ca="1" si="253"/>
        <v/>
      </c>
      <c r="IU414" s="9" t="str">
        <f t="shared" ca="1" si="254"/>
        <v/>
      </c>
      <c r="IV414" s="31" t="str">
        <f t="shared" ca="1" si="255"/>
        <v/>
      </c>
    </row>
    <row r="415" spans="2:256">
      <c r="B415" s="163">
        <v>39</v>
      </c>
      <c r="C415" s="163" t="str">
        <f ca="1">IF(P415&gt;0,MAX($C$375:C414)+1,"")</f>
        <v/>
      </c>
      <c r="D415" s="163" t="str">
        <f ca="1">IF(ISERROR(INDEX(WS,ROWS($B$377:$B415))),"",MID(INDEX(WS,ROWS($B$377:$B415)), FIND("]",INDEX(WS,ROWS($B$377:$B415)))+1,32))&amp;T(NOW())</f>
        <v/>
      </c>
      <c r="E415" s="163" t="str">
        <f t="shared" ca="1" si="5"/>
        <v/>
      </c>
      <c r="F415" s="163" t="str">
        <f t="shared" ca="1" si="6"/>
        <v/>
      </c>
      <c r="G415" s="163" t="str">
        <f t="shared" ca="1" si="7"/>
        <v/>
      </c>
      <c r="H415" s="163" t="str">
        <f t="shared" ca="1" si="8"/>
        <v/>
      </c>
      <c r="I415" s="163" t="str">
        <f t="shared" ca="1" si="9"/>
        <v/>
      </c>
      <c r="J415" s="163" t="str">
        <f t="shared" ca="1" si="10"/>
        <v/>
      </c>
      <c r="K415" s="163" t="str">
        <f t="shared" ca="1" si="11"/>
        <v/>
      </c>
      <c r="L415" s="163" t="str">
        <f t="shared" ca="1" si="12"/>
        <v/>
      </c>
      <c r="M415" s="163" t="str">
        <f t="shared" ca="1" si="13"/>
        <v/>
      </c>
      <c r="N415" s="344" t="str">
        <f t="shared" ca="1" si="14"/>
        <v/>
      </c>
      <c r="O415" s="344" t="str">
        <f t="shared" ca="1" si="15"/>
        <v/>
      </c>
      <c r="P415" s="163">
        <f t="shared" ca="1" si="4"/>
        <v>0</v>
      </c>
      <c r="Q415" s="14" t="str">
        <f t="shared" ca="1" si="16"/>
        <v/>
      </c>
      <c r="R415" s="14" t="str">
        <f t="shared" ca="1" si="17"/>
        <v/>
      </c>
      <c r="S415" s="14" t="str">
        <f t="shared" ca="1" si="18"/>
        <v/>
      </c>
      <c r="T415" s="14" t="str">
        <f t="shared" ca="1" si="19"/>
        <v/>
      </c>
      <c r="U415" s="14" t="str">
        <f t="shared" ca="1" si="20"/>
        <v/>
      </c>
      <c r="V415" s="14" t="str">
        <f t="shared" ca="1" si="21"/>
        <v/>
      </c>
      <c r="W415" s="14" t="str">
        <f t="shared" ca="1" si="22"/>
        <v/>
      </c>
      <c r="X415" s="14" t="str">
        <f t="shared" ca="1" si="23"/>
        <v/>
      </c>
      <c r="Y415" s="14" t="str">
        <f t="shared" ca="1" si="24"/>
        <v/>
      </c>
      <c r="Z415" s="14" t="str">
        <f t="shared" ca="1" si="25"/>
        <v/>
      </c>
      <c r="AA415" s="14" t="str">
        <f t="shared" ca="1" si="26"/>
        <v/>
      </c>
      <c r="AB415" s="14" t="str">
        <f t="shared" ca="1" si="27"/>
        <v/>
      </c>
      <c r="AC415" s="14" t="str">
        <f t="shared" ca="1" si="28"/>
        <v/>
      </c>
      <c r="AD415" s="14" t="str">
        <f t="shared" ca="1" si="29"/>
        <v/>
      </c>
      <c r="AE415" s="14" t="str">
        <f t="shared" ca="1" si="30"/>
        <v/>
      </c>
      <c r="AF415" s="14" t="str">
        <f t="shared" ca="1" si="31"/>
        <v/>
      </c>
      <c r="AG415" s="14" t="str">
        <f t="shared" ca="1" si="32"/>
        <v/>
      </c>
      <c r="AH415" s="14" t="str">
        <f t="shared" ca="1" si="33"/>
        <v/>
      </c>
      <c r="AI415" s="14" t="str">
        <f t="shared" ca="1" si="34"/>
        <v/>
      </c>
      <c r="AJ415" s="14" t="str">
        <f t="shared" ca="1" si="35"/>
        <v/>
      </c>
      <c r="AK415" s="14" t="str">
        <f t="shared" ca="1" si="36"/>
        <v/>
      </c>
      <c r="AL415" s="14" t="str">
        <f t="shared" ca="1" si="37"/>
        <v/>
      </c>
      <c r="AM415" s="14" t="str">
        <f t="shared" ca="1" si="38"/>
        <v/>
      </c>
      <c r="AN415" s="14" t="str">
        <f t="shared" ca="1" si="39"/>
        <v/>
      </c>
      <c r="AO415" s="14" t="str">
        <f t="shared" ca="1" si="40"/>
        <v/>
      </c>
      <c r="AP415" s="14" t="str">
        <f t="shared" ca="1" si="41"/>
        <v/>
      </c>
      <c r="AQ415" s="14" t="str">
        <f t="shared" ca="1" si="42"/>
        <v/>
      </c>
      <c r="AR415" s="14" t="str">
        <f t="shared" ca="1" si="43"/>
        <v/>
      </c>
      <c r="AS415" s="14" t="str">
        <f t="shared" ca="1" si="44"/>
        <v/>
      </c>
      <c r="AT415" s="14" t="str">
        <f t="shared" ca="1" si="45"/>
        <v/>
      </c>
      <c r="AU415" s="14" t="str">
        <f t="shared" ca="1" si="46"/>
        <v/>
      </c>
      <c r="AV415" s="14" t="str">
        <f t="shared" ca="1" si="47"/>
        <v/>
      </c>
      <c r="AW415" s="14" t="str">
        <f t="shared" ca="1" si="48"/>
        <v/>
      </c>
      <c r="AX415" s="14" t="str">
        <f t="shared" ca="1" si="49"/>
        <v/>
      </c>
      <c r="AY415" s="14" t="str">
        <f t="shared" ca="1" si="50"/>
        <v/>
      </c>
      <c r="AZ415" s="14" t="str">
        <f t="shared" ca="1" si="51"/>
        <v/>
      </c>
      <c r="BA415" s="14" t="str">
        <f t="shared" ca="1" si="52"/>
        <v/>
      </c>
      <c r="BB415" s="14" t="str">
        <f t="shared" ca="1" si="53"/>
        <v/>
      </c>
      <c r="BC415" s="14" t="str">
        <f t="shared" ca="1" si="54"/>
        <v/>
      </c>
      <c r="BD415" s="14" t="str">
        <f t="shared" ca="1" si="55"/>
        <v/>
      </c>
      <c r="BE415" s="14" t="str">
        <f t="shared" ca="1" si="56"/>
        <v/>
      </c>
      <c r="BF415" s="14" t="str">
        <f t="shared" ca="1" si="57"/>
        <v/>
      </c>
      <c r="BG415" s="14" t="str">
        <f t="shared" ca="1" si="58"/>
        <v/>
      </c>
      <c r="BH415" s="14" t="str">
        <f t="shared" ca="1" si="59"/>
        <v/>
      </c>
      <c r="BI415" s="14" t="str">
        <f t="shared" ca="1" si="60"/>
        <v/>
      </c>
      <c r="BJ415" s="14" t="str">
        <f t="shared" ca="1" si="61"/>
        <v/>
      </c>
      <c r="BK415" s="14" t="str">
        <f t="shared" ca="1" si="62"/>
        <v/>
      </c>
      <c r="BL415" s="14" t="str">
        <f t="shared" ca="1" si="63"/>
        <v/>
      </c>
      <c r="BM415" s="14" t="str">
        <f t="shared" ca="1" si="64"/>
        <v/>
      </c>
      <c r="BN415" s="14" t="str">
        <f t="shared" ca="1" si="65"/>
        <v/>
      </c>
      <c r="BO415" s="14" t="str">
        <f t="shared" ca="1" si="66"/>
        <v/>
      </c>
      <c r="BP415" s="14" t="str">
        <f t="shared" ca="1" si="67"/>
        <v/>
      </c>
      <c r="BQ415" s="14" t="str">
        <f t="shared" ca="1" si="68"/>
        <v/>
      </c>
      <c r="BR415" s="14" t="str">
        <f t="shared" ca="1" si="69"/>
        <v/>
      </c>
      <c r="BS415" s="14" t="str">
        <f t="shared" ca="1" si="70"/>
        <v/>
      </c>
      <c r="BT415" s="14" t="str">
        <f t="shared" ca="1" si="71"/>
        <v/>
      </c>
      <c r="BU415" s="14" t="str">
        <f t="shared" ca="1" si="72"/>
        <v/>
      </c>
      <c r="BV415" s="14" t="str">
        <f t="shared" ca="1" si="73"/>
        <v/>
      </c>
      <c r="BW415" s="14" t="str">
        <f t="shared" ca="1" si="74"/>
        <v/>
      </c>
      <c r="BX415" s="14" t="str">
        <f t="shared" ca="1" si="75"/>
        <v/>
      </c>
      <c r="BY415" s="14" t="str">
        <f t="shared" ca="1" si="76"/>
        <v/>
      </c>
      <c r="BZ415" s="14" t="str">
        <f t="shared" ca="1" si="77"/>
        <v/>
      </c>
      <c r="CA415" s="14" t="str">
        <f t="shared" ca="1" si="78"/>
        <v/>
      </c>
      <c r="CB415" s="14" t="str">
        <f t="shared" ca="1" si="79"/>
        <v/>
      </c>
      <c r="CC415" s="14" t="str">
        <f t="shared" ca="1" si="80"/>
        <v/>
      </c>
      <c r="CD415" s="14" t="str">
        <f t="shared" ca="1" si="81"/>
        <v/>
      </c>
      <c r="CE415" s="14" t="str">
        <f t="shared" ca="1" si="82"/>
        <v/>
      </c>
      <c r="CF415" s="14" t="str">
        <f t="shared" ca="1" si="83"/>
        <v/>
      </c>
      <c r="CG415" s="14" t="str">
        <f t="shared" ca="1" si="84"/>
        <v/>
      </c>
      <c r="CH415" s="14" t="str">
        <f t="shared" ca="1" si="85"/>
        <v/>
      </c>
      <c r="CI415" s="14" t="str">
        <f t="shared" ca="1" si="86"/>
        <v/>
      </c>
      <c r="CJ415" s="14" t="str">
        <f t="shared" ca="1" si="87"/>
        <v/>
      </c>
      <c r="CK415" s="14" t="str">
        <f t="shared" ca="1" si="88"/>
        <v/>
      </c>
      <c r="CL415" s="14" t="str">
        <f t="shared" ca="1" si="89"/>
        <v/>
      </c>
      <c r="CM415" s="14" t="str">
        <f t="shared" ca="1" si="90"/>
        <v/>
      </c>
      <c r="CN415" s="14" t="str">
        <f t="shared" ca="1" si="91"/>
        <v/>
      </c>
      <c r="CO415" s="14" t="str">
        <f t="shared" ca="1" si="92"/>
        <v/>
      </c>
      <c r="CP415" s="14" t="str">
        <f t="shared" ca="1" si="93"/>
        <v/>
      </c>
      <c r="CQ415" s="14" t="str">
        <f t="shared" ca="1" si="94"/>
        <v/>
      </c>
      <c r="CR415" s="14" t="str">
        <f t="shared" ca="1" si="95"/>
        <v/>
      </c>
      <c r="CS415" s="9" t="str">
        <f t="shared" ca="1" si="96"/>
        <v/>
      </c>
      <c r="CT415" s="9" t="str">
        <f t="shared" ca="1" si="97"/>
        <v/>
      </c>
      <c r="CU415" s="9" t="str">
        <f t="shared" ca="1" si="98"/>
        <v/>
      </c>
      <c r="CV415" s="9" t="str">
        <f t="shared" ca="1" si="99"/>
        <v/>
      </c>
      <c r="CW415" s="9" t="str">
        <f t="shared" ca="1" si="100"/>
        <v/>
      </c>
      <c r="CX415" s="9" t="str">
        <f t="shared" ca="1" si="101"/>
        <v/>
      </c>
      <c r="CY415" s="9" t="str">
        <f t="shared" ca="1" si="102"/>
        <v/>
      </c>
      <c r="CZ415" s="9" t="str">
        <f t="shared" ca="1" si="103"/>
        <v/>
      </c>
      <c r="DA415" s="9" t="str">
        <f t="shared" ca="1" si="104"/>
        <v/>
      </c>
      <c r="DB415" s="9" t="str">
        <f t="shared" ca="1" si="105"/>
        <v/>
      </c>
      <c r="DC415" s="9" t="str">
        <f t="shared" ca="1" si="106"/>
        <v/>
      </c>
      <c r="DD415" s="9" t="str">
        <f t="shared" ca="1" si="107"/>
        <v/>
      </c>
      <c r="DE415" s="9" t="str">
        <f t="shared" ca="1" si="108"/>
        <v/>
      </c>
      <c r="DF415" s="9" t="str">
        <f t="shared" ca="1" si="109"/>
        <v/>
      </c>
      <c r="DG415" s="9" t="str">
        <f t="shared" ca="1" si="110"/>
        <v/>
      </c>
      <c r="DH415" s="9" t="str">
        <f t="shared" ca="1" si="111"/>
        <v/>
      </c>
      <c r="DI415" s="9" t="str">
        <f t="shared" ca="1" si="112"/>
        <v/>
      </c>
      <c r="DJ415" s="9" t="str">
        <f t="shared" ca="1" si="113"/>
        <v/>
      </c>
      <c r="DK415" s="9" t="str">
        <f t="shared" ca="1" si="114"/>
        <v/>
      </c>
      <c r="DL415" s="9" t="str">
        <f t="shared" ca="1" si="115"/>
        <v/>
      </c>
      <c r="DM415" s="9" t="str">
        <f t="shared" ca="1" si="116"/>
        <v/>
      </c>
      <c r="DN415" s="9" t="str">
        <f t="shared" ca="1" si="117"/>
        <v/>
      </c>
      <c r="DO415" s="9" t="str">
        <f t="shared" ca="1" si="118"/>
        <v/>
      </c>
      <c r="DP415" s="9" t="str">
        <f t="shared" ca="1" si="119"/>
        <v/>
      </c>
      <c r="DQ415" s="9" t="str">
        <f t="shared" ca="1" si="120"/>
        <v/>
      </c>
      <c r="DR415" s="9" t="str">
        <f t="shared" ca="1" si="121"/>
        <v/>
      </c>
      <c r="DS415" s="9" t="str">
        <f t="shared" ca="1" si="122"/>
        <v/>
      </c>
      <c r="DT415" s="9" t="str">
        <f t="shared" ca="1" si="123"/>
        <v/>
      </c>
      <c r="DU415" s="9" t="str">
        <f t="shared" ca="1" si="124"/>
        <v/>
      </c>
      <c r="DV415" s="9" t="str">
        <f t="shared" ca="1" si="125"/>
        <v/>
      </c>
      <c r="DW415" s="9" t="str">
        <f t="shared" ca="1" si="126"/>
        <v/>
      </c>
      <c r="DX415" s="9" t="str">
        <f t="shared" ca="1" si="127"/>
        <v/>
      </c>
      <c r="DY415" s="9" t="str">
        <f t="shared" ca="1" si="128"/>
        <v/>
      </c>
      <c r="DZ415" s="9" t="str">
        <f t="shared" ca="1" si="129"/>
        <v/>
      </c>
      <c r="EA415" s="9" t="str">
        <f t="shared" ca="1" si="130"/>
        <v/>
      </c>
      <c r="EB415" s="9" t="str">
        <f t="shared" ca="1" si="131"/>
        <v/>
      </c>
      <c r="EC415" s="9" t="str">
        <f t="shared" ca="1" si="132"/>
        <v/>
      </c>
      <c r="ED415" s="9" t="str">
        <f t="shared" ca="1" si="133"/>
        <v/>
      </c>
      <c r="EE415" s="9" t="str">
        <f t="shared" ca="1" si="134"/>
        <v/>
      </c>
      <c r="EF415" s="9" t="str">
        <f t="shared" ca="1" si="135"/>
        <v/>
      </c>
      <c r="EG415" s="9" t="str">
        <f t="shared" ca="1" si="136"/>
        <v/>
      </c>
      <c r="EH415" s="9" t="str">
        <f t="shared" ca="1" si="137"/>
        <v/>
      </c>
      <c r="EI415" s="9" t="str">
        <f t="shared" ca="1" si="138"/>
        <v/>
      </c>
      <c r="EJ415" s="9" t="str">
        <f t="shared" ca="1" si="139"/>
        <v/>
      </c>
      <c r="EK415" s="9" t="str">
        <f t="shared" ca="1" si="140"/>
        <v/>
      </c>
      <c r="EL415" s="9" t="str">
        <f t="shared" ca="1" si="141"/>
        <v/>
      </c>
      <c r="EM415" s="9" t="str">
        <f t="shared" ca="1" si="142"/>
        <v/>
      </c>
      <c r="EN415" s="9" t="str">
        <f t="shared" ca="1" si="143"/>
        <v/>
      </c>
      <c r="EO415" s="9" t="str">
        <f t="shared" ca="1" si="144"/>
        <v/>
      </c>
      <c r="EP415" s="9" t="str">
        <f t="shared" ca="1" si="145"/>
        <v/>
      </c>
      <c r="EQ415" s="9" t="str">
        <f t="shared" ca="1" si="146"/>
        <v/>
      </c>
      <c r="ER415" s="9" t="str">
        <f t="shared" ca="1" si="147"/>
        <v/>
      </c>
      <c r="ES415" s="9" t="str">
        <f t="shared" ca="1" si="148"/>
        <v/>
      </c>
      <c r="ET415" s="9" t="str">
        <f t="shared" ca="1" si="149"/>
        <v/>
      </c>
      <c r="EU415" s="9" t="str">
        <f t="shared" ca="1" si="150"/>
        <v/>
      </c>
      <c r="EV415" s="9" t="str">
        <f t="shared" ca="1" si="151"/>
        <v/>
      </c>
      <c r="EW415" s="9" t="str">
        <f t="shared" ca="1" si="152"/>
        <v/>
      </c>
      <c r="EX415" s="9" t="str">
        <f t="shared" ca="1" si="153"/>
        <v/>
      </c>
      <c r="EY415" s="9" t="str">
        <f t="shared" ca="1" si="154"/>
        <v/>
      </c>
      <c r="EZ415" s="9" t="str">
        <f t="shared" ca="1" si="155"/>
        <v/>
      </c>
      <c r="FA415" s="9" t="str">
        <f t="shared" ca="1" si="156"/>
        <v/>
      </c>
      <c r="FB415" s="9" t="str">
        <f t="shared" ca="1" si="157"/>
        <v/>
      </c>
      <c r="FC415" s="9" t="str">
        <f t="shared" ca="1" si="158"/>
        <v/>
      </c>
      <c r="FD415" s="9" t="str">
        <f t="shared" ca="1" si="159"/>
        <v/>
      </c>
      <c r="FE415" s="9" t="str">
        <f t="shared" ca="1" si="160"/>
        <v/>
      </c>
      <c r="FF415" s="9" t="str">
        <f t="shared" ca="1" si="161"/>
        <v/>
      </c>
      <c r="FG415" s="9" t="str">
        <f t="shared" ca="1" si="162"/>
        <v/>
      </c>
      <c r="FH415" s="9" t="str">
        <f t="shared" ca="1" si="163"/>
        <v/>
      </c>
      <c r="FI415" s="9" t="str">
        <f t="shared" ca="1" si="164"/>
        <v/>
      </c>
      <c r="FJ415" s="9" t="str">
        <f t="shared" ca="1" si="165"/>
        <v/>
      </c>
      <c r="FK415" s="9" t="str">
        <f t="shared" ca="1" si="166"/>
        <v/>
      </c>
      <c r="FL415" s="9" t="str">
        <f t="shared" ca="1" si="167"/>
        <v/>
      </c>
      <c r="FM415" s="9" t="str">
        <f t="shared" ca="1" si="168"/>
        <v/>
      </c>
      <c r="FN415" s="9" t="str">
        <f t="shared" ca="1" si="169"/>
        <v/>
      </c>
      <c r="FO415" s="9" t="str">
        <f t="shared" ca="1" si="170"/>
        <v/>
      </c>
      <c r="FP415" s="9" t="str">
        <f t="shared" ca="1" si="171"/>
        <v/>
      </c>
      <c r="FQ415" s="9" t="str">
        <f t="shared" ca="1" si="172"/>
        <v/>
      </c>
      <c r="FR415" s="9" t="str">
        <f t="shared" ca="1" si="173"/>
        <v/>
      </c>
      <c r="FS415" s="9" t="str">
        <f t="shared" ca="1" si="174"/>
        <v/>
      </c>
      <c r="FT415" s="9" t="str">
        <f t="shared" ca="1" si="175"/>
        <v/>
      </c>
      <c r="FU415" s="9" t="str">
        <f t="shared" ca="1" si="176"/>
        <v/>
      </c>
      <c r="FV415" s="9" t="str">
        <f t="shared" ca="1" si="177"/>
        <v/>
      </c>
      <c r="FW415" s="9" t="str">
        <f t="shared" ca="1" si="178"/>
        <v/>
      </c>
      <c r="FX415" s="9" t="str">
        <f t="shared" ca="1" si="179"/>
        <v/>
      </c>
      <c r="FY415" s="9" t="str">
        <f t="shared" ca="1" si="180"/>
        <v/>
      </c>
      <c r="FZ415" s="9" t="str">
        <f t="shared" ca="1" si="181"/>
        <v/>
      </c>
      <c r="GA415" s="9" t="str">
        <f t="shared" ca="1" si="182"/>
        <v/>
      </c>
      <c r="GB415" s="9" t="str">
        <f t="shared" ca="1" si="183"/>
        <v/>
      </c>
      <c r="GC415" s="9" t="str">
        <f t="shared" ca="1" si="184"/>
        <v/>
      </c>
      <c r="GD415" s="9" t="str">
        <f t="shared" ca="1" si="185"/>
        <v/>
      </c>
      <c r="GE415" s="9" t="str">
        <f t="shared" ca="1" si="186"/>
        <v/>
      </c>
      <c r="GF415" s="9" t="str">
        <f t="shared" ca="1" si="187"/>
        <v/>
      </c>
      <c r="GG415" s="9" t="str">
        <f t="shared" ca="1" si="188"/>
        <v/>
      </c>
      <c r="GH415" s="9" t="str">
        <f t="shared" ca="1" si="189"/>
        <v/>
      </c>
      <c r="GI415" s="9" t="str">
        <f t="shared" ca="1" si="190"/>
        <v/>
      </c>
      <c r="GJ415" s="9" t="str">
        <f t="shared" ca="1" si="191"/>
        <v/>
      </c>
      <c r="GK415" s="9" t="str">
        <f t="shared" ca="1" si="192"/>
        <v/>
      </c>
      <c r="GL415" s="9" t="str">
        <f t="shared" ca="1" si="193"/>
        <v/>
      </c>
      <c r="GM415" s="9" t="str">
        <f t="shared" ca="1" si="194"/>
        <v/>
      </c>
      <c r="GN415" s="9" t="str">
        <f t="shared" ca="1" si="195"/>
        <v/>
      </c>
      <c r="GO415" s="9" t="str">
        <f t="shared" ca="1" si="196"/>
        <v/>
      </c>
      <c r="GP415" s="9" t="str">
        <f t="shared" ca="1" si="197"/>
        <v/>
      </c>
      <c r="GQ415" s="9" t="str">
        <f t="shared" ca="1" si="198"/>
        <v/>
      </c>
      <c r="GR415" s="9" t="str">
        <f t="shared" ca="1" si="199"/>
        <v/>
      </c>
      <c r="GS415" s="9" t="str">
        <f t="shared" ca="1" si="200"/>
        <v/>
      </c>
      <c r="GT415" s="9" t="str">
        <f t="shared" ca="1" si="201"/>
        <v/>
      </c>
      <c r="GU415" s="9" t="str">
        <f t="shared" ca="1" si="202"/>
        <v/>
      </c>
      <c r="GV415" s="9" t="str">
        <f t="shared" ca="1" si="203"/>
        <v/>
      </c>
      <c r="GW415" s="9" t="str">
        <f t="shared" ca="1" si="204"/>
        <v/>
      </c>
      <c r="GX415" s="9" t="str">
        <f t="shared" ca="1" si="205"/>
        <v/>
      </c>
      <c r="GY415" s="9" t="str">
        <f t="shared" ca="1" si="206"/>
        <v/>
      </c>
      <c r="GZ415" s="9" t="str">
        <f t="shared" ca="1" si="207"/>
        <v/>
      </c>
      <c r="HA415" s="9" t="str">
        <f t="shared" ca="1" si="208"/>
        <v/>
      </c>
      <c r="HB415" s="9" t="str">
        <f t="shared" ca="1" si="209"/>
        <v/>
      </c>
      <c r="HC415" s="9" t="str">
        <f t="shared" ca="1" si="210"/>
        <v/>
      </c>
      <c r="HD415" s="9" t="str">
        <f t="shared" ca="1" si="211"/>
        <v/>
      </c>
      <c r="HE415" s="9" t="str">
        <f t="shared" ca="1" si="212"/>
        <v/>
      </c>
      <c r="HF415" s="9" t="str">
        <f t="shared" ca="1" si="213"/>
        <v/>
      </c>
      <c r="HG415" s="9" t="str">
        <f t="shared" ca="1" si="214"/>
        <v/>
      </c>
      <c r="HH415" s="9" t="str">
        <f t="shared" ca="1" si="215"/>
        <v/>
      </c>
      <c r="HI415" s="9" t="str">
        <f t="shared" ca="1" si="216"/>
        <v/>
      </c>
      <c r="HJ415" s="9" t="str">
        <f t="shared" ca="1" si="217"/>
        <v/>
      </c>
      <c r="HK415" s="9" t="str">
        <f t="shared" ca="1" si="218"/>
        <v/>
      </c>
      <c r="HL415" s="9" t="str">
        <f t="shared" ca="1" si="219"/>
        <v/>
      </c>
      <c r="HM415" s="31" t="str">
        <f t="shared" ca="1" si="220"/>
        <v/>
      </c>
      <c r="HN415" s="9" t="str">
        <f t="shared" ca="1" si="221"/>
        <v/>
      </c>
      <c r="HO415" s="9" t="str">
        <f t="shared" ca="1" si="222"/>
        <v/>
      </c>
      <c r="HP415" s="9" t="str">
        <f t="shared" ca="1" si="223"/>
        <v/>
      </c>
      <c r="HQ415" s="9" t="str">
        <f t="shared" ca="1" si="224"/>
        <v/>
      </c>
      <c r="HR415" s="9" t="str">
        <f t="shared" ca="1" si="225"/>
        <v/>
      </c>
      <c r="HS415" s="9" t="str">
        <f t="shared" ca="1" si="226"/>
        <v/>
      </c>
      <c r="HT415" s="9" t="str">
        <f t="shared" ca="1" si="227"/>
        <v/>
      </c>
      <c r="HU415" s="9" t="str">
        <f t="shared" ca="1" si="228"/>
        <v/>
      </c>
      <c r="HV415" s="9" t="str">
        <f t="shared" ca="1" si="229"/>
        <v/>
      </c>
      <c r="HW415" s="9" t="str">
        <f t="shared" ca="1" si="230"/>
        <v/>
      </c>
      <c r="HX415" s="9" t="str">
        <f t="shared" ca="1" si="231"/>
        <v/>
      </c>
      <c r="HY415" s="9" t="str">
        <f t="shared" ca="1" si="232"/>
        <v/>
      </c>
      <c r="HZ415" s="9" t="str">
        <f t="shared" ca="1" si="233"/>
        <v/>
      </c>
      <c r="IA415" s="9" t="str">
        <f t="shared" ca="1" si="234"/>
        <v/>
      </c>
      <c r="IB415" s="9" t="str">
        <f t="shared" ca="1" si="235"/>
        <v/>
      </c>
      <c r="IC415" s="9" t="str">
        <f t="shared" ca="1" si="236"/>
        <v/>
      </c>
      <c r="ID415" s="9" t="str">
        <f t="shared" ca="1" si="237"/>
        <v/>
      </c>
      <c r="IE415" s="9" t="str">
        <f t="shared" ca="1" si="238"/>
        <v/>
      </c>
      <c r="IF415" s="9" t="str">
        <f t="shared" ca="1" si="239"/>
        <v/>
      </c>
      <c r="IG415" s="9" t="str">
        <f t="shared" ca="1" si="240"/>
        <v/>
      </c>
      <c r="IH415" s="9" t="str">
        <f t="shared" ca="1" si="241"/>
        <v/>
      </c>
      <c r="II415" s="9" t="str">
        <f t="shared" ca="1" si="242"/>
        <v/>
      </c>
      <c r="IJ415" s="9" t="str">
        <f t="shared" ca="1" si="243"/>
        <v/>
      </c>
      <c r="IK415" s="9" t="str">
        <f t="shared" ca="1" si="244"/>
        <v/>
      </c>
      <c r="IL415" s="9" t="str">
        <f t="shared" ca="1" si="245"/>
        <v/>
      </c>
      <c r="IM415" s="9" t="str">
        <f t="shared" ca="1" si="246"/>
        <v/>
      </c>
      <c r="IN415" s="9" t="str">
        <f t="shared" ca="1" si="247"/>
        <v/>
      </c>
      <c r="IO415" s="9" t="str">
        <f t="shared" ca="1" si="248"/>
        <v/>
      </c>
      <c r="IP415" s="9" t="str">
        <f t="shared" ca="1" si="249"/>
        <v/>
      </c>
      <c r="IQ415" s="9" t="str">
        <f t="shared" ca="1" si="250"/>
        <v/>
      </c>
      <c r="IR415" s="9" t="str">
        <f t="shared" ca="1" si="251"/>
        <v/>
      </c>
      <c r="IS415" s="9" t="str">
        <f t="shared" ca="1" si="252"/>
        <v/>
      </c>
      <c r="IT415" s="9" t="str">
        <f t="shared" ca="1" si="253"/>
        <v/>
      </c>
      <c r="IU415" s="9" t="str">
        <f t="shared" ca="1" si="254"/>
        <v/>
      </c>
      <c r="IV415" s="31" t="str">
        <f t="shared" ca="1" si="255"/>
        <v/>
      </c>
    </row>
    <row r="416" spans="2:256">
      <c r="B416" s="163">
        <v>40</v>
      </c>
      <c r="C416" s="163" t="str">
        <f ca="1">IF(P416&gt;0,MAX($C$375:C415)+1,"")</f>
        <v/>
      </c>
      <c r="D416" s="163" t="str">
        <f ca="1">IF(ISERROR(INDEX(WS,ROWS($B$377:$B416))),"",MID(INDEX(WS,ROWS($B$377:$B416)), FIND("]",INDEX(WS,ROWS($B$377:$B416)))+1,32))&amp;T(NOW())</f>
        <v/>
      </c>
      <c r="E416" s="163" t="str">
        <f ca="1">IF($D416&lt;&gt;"",INDIRECT("'"&amp;$D416&amp;"'"&amp;"!y5"),"")</f>
        <v/>
      </c>
      <c r="F416" s="163" t="str">
        <f ca="1">IF($D416&lt;&gt;"",INDIRECT("'"&amp;$D416&amp;"'"&amp;"!z5"),"")</f>
        <v/>
      </c>
      <c r="G416" s="163" t="str">
        <f ca="1">IF($D416&lt;&gt;"",INDIRECT("'"&amp;$D416&amp;"'"&amp;"!aa5"),"")</f>
        <v/>
      </c>
      <c r="H416" s="163" t="str">
        <f ca="1">IF($D416&lt;&gt;"",INDIRECT("'"&amp;$D416&amp;"'"&amp;"!ab5"),"")</f>
        <v/>
      </c>
      <c r="I416" s="163" t="str">
        <f ca="1">IF($D416&lt;&gt;"",INDIRECT("'"&amp;$D416&amp;"'"&amp;"!ac5"),"")</f>
        <v/>
      </c>
      <c r="J416" s="163" t="str">
        <f ca="1">IF($D416&lt;&gt;"",INDIRECT("'"&amp;$D416&amp;"'"&amp;"!ad5"),"")</f>
        <v/>
      </c>
      <c r="K416" s="163" t="str">
        <f ca="1">IF($D416&lt;&gt;"",INDIRECT("'"&amp;$D416&amp;"'"&amp;"!ae5"),"")</f>
        <v/>
      </c>
      <c r="L416" s="163" t="str">
        <f ca="1">IF($D416&lt;&gt;"",INDIRECT("'"&amp;$D416&amp;"'"&amp;"!af5"),"")</f>
        <v/>
      </c>
      <c r="M416" s="163" t="str">
        <f ca="1">IF($D416&lt;&gt;"",INDIRECT("'"&amp;$D416&amp;"'"&amp;"!ag5"),"")</f>
        <v/>
      </c>
      <c r="N416" s="344" t="str">
        <f ca="1">IF($D416&lt;&gt;"",INDIRECT("'"&amp;$D416&amp;"'"&amp;"!ah5"),"")</f>
        <v/>
      </c>
      <c r="O416" s="344" t="str">
        <f ca="1">IF($D416&lt;&gt;"",INDIRECT("'"&amp;$D416&amp;"'"&amp;"!ai5"),"")</f>
        <v/>
      </c>
      <c r="P416" s="163">
        <f t="shared" ca="1" si="4"/>
        <v>0</v>
      </c>
      <c r="Q416" s="14" t="str">
        <f t="shared" ca="1" si="16"/>
        <v/>
      </c>
      <c r="R416" s="14" t="str">
        <f t="shared" ca="1" si="17"/>
        <v/>
      </c>
      <c r="S416" s="14" t="str">
        <f t="shared" ca="1" si="18"/>
        <v/>
      </c>
      <c r="T416" s="14" t="str">
        <f t="shared" ca="1" si="19"/>
        <v/>
      </c>
      <c r="U416" s="14" t="str">
        <f t="shared" ca="1" si="20"/>
        <v/>
      </c>
      <c r="V416" s="14" t="str">
        <f t="shared" ca="1" si="21"/>
        <v/>
      </c>
      <c r="W416" s="14" t="str">
        <f t="shared" ca="1" si="22"/>
        <v/>
      </c>
      <c r="X416" s="14" t="str">
        <f t="shared" ca="1" si="23"/>
        <v/>
      </c>
      <c r="Y416" s="14" t="str">
        <f t="shared" ca="1" si="24"/>
        <v/>
      </c>
      <c r="Z416" s="14" t="str">
        <f t="shared" ca="1" si="25"/>
        <v/>
      </c>
      <c r="AA416" s="14" t="str">
        <f t="shared" ca="1" si="26"/>
        <v/>
      </c>
      <c r="AB416" s="14" t="str">
        <f t="shared" ca="1" si="27"/>
        <v/>
      </c>
      <c r="AC416" s="14" t="str">
        <f t="shared" ca="1" si="28"/>
        <v/>
      </c>
      <c r="AD416" s="14" t="str">
        <f t="shared" ca="1" si="29"/>
        <v/>
      </c>
      <c r="AE416" s="14" t="str">
        <f t="shared" ca="1" si="30"/>
        <v/>
      </c>
      <c r="AF416" s="14" t="str">
        <f t="shared" ca="1" si="31"/>
        <v/>
      </c>
      <c r="AG416" s="14" t="str">
        <f t="shared" ca="1" si="32"/>
        <v/>
      </c>
      <c r="AH416" s="14" t="str">
        <f t="shared" ca="1" si="33"/>
        <v/>
      </c>
      <c r="AI416" s="14" t="str">
        <f t="shared" ca="1" si="34"/>
        <v/>
      </c>
      <c r="AJ416" s="14" t="str">
        <f t="shared" ca="1" si="35"/>
        <v/>
      </c>
      <c r="AK416" s="14" t="str">
        <f t="shared" ca="1" si="36"/>
        <v/>
      </c>
      <c r="AL416" s="14" t="str">
        <f t="shared" ca="1" si="37"/>
        <v/>
      </c>
      <c r="AM416" s="14" t="str">
        <f t="shared" ca="1" si="38"/>
        <v/>
      </c>
      <c r="AN416" s="14" t="str">
        <f t="shared" ca="1" si="39"/>
        <v/>
      </c>
      <c r="AO416" s="14" t="str">
        <f t="shared" ca="1" si="40"/>
        <v/>
      </c>
      <c r="AP416" s="14" t="str">
        <f t="shared" ca="1" si="41"/>
        <v/>
      </c>
      <c r="AQ416" s="14" t="str">
        <f t="shared" ca="1" si="42"/>
        <v/>
      </c>
      <c r="AR416" s="14" t="str">
        <f t="shared" ca="1" si="43"/>
        <v/>
      </c>
      <c r="AS416" s="14" t="str">
        <f t="shared" ca="1" si="44"/>
        <v/>
      </c>
      <c r="AT416" s="14" t="str">
        <f t="shared" ca="1" si="45"/>
        <v/>
      </c>
      <c r="AU416" s="14" t="str">
        <f t="shared" ca="1" si="46"/>
        <v/>
      </c>
      <c r="AV416" s="14" t="str">
        <f t="shared" ca="1" si="47"/>
        <v/>
      </c>
      <c r="AW416" s="14" t="str">
        <f t="shared" ca="1" si="48"/>
        <v/>
      </c>
      <c r="AX416" s="14" t="str">
        <f t="shared" ca="1" si="49"/>
        <v/>
      </c>
      <c r="AY416" s="14" t="str">
        <f t="shared" ca="1" si="50"/>
        <v/>
      </c>
      <c r="AZ416" s="14" t="str">
        <f t="shared" ca="1" si="51"/>
        <v/>
      </c>
      <c r="BA416" s="14" t="str">
        <f t="shared" ca="1" si="52"/>
        <v/>
      </c>
      <c r="BB416" s="14" t="str">
        <f t="shared" ca="1" si="53"/>
        <v/>
      </c>
      <c r="BC416" s="14" t="str">
        <f t="shared" ca="1" si="54"/>
        <v/>
      </c>
      <c r="BD416" s="14" t="str">
        <f t="shared" ca="1" si="55"/>
        <v/>
      </c>
      <c r="BE416" s="14" t="str">
        <f t="shared" ca="1" si="56"/>
        <v/>
      </c>
      <c r="BF416" s="14" t="str">
        <f t="shared" ca="1" si="57"/>
        <v/>
      </c>
      <c r="BG416" s="14" t="str">
        <f t="shared" ca="1" si="58"/>
        <v/>
      </c>
      <c r="BH416" s="14" t="str">
        <f t="shared" ca="1" si="59"/>
        <v/>
      </c>
      <c r="BI416" s="14" t="str">
        <f t="shared" ca="1" si="60"/>
        <v/>
      </c>
      <c r="BJ416" s="14" t="str">
        <f t="shared" ca="1" si="61"/>
        <v/>
      </c>
      <c r="BK416" s="14" t="str">
        <f t="shared" ca="1" si="62"/>
        <v/>
      </c>
      <c r="BL416" s="14" t="str">
        <f t="shared" ca="1" si="63"/>
        <v/>
      </c>
      <c r="BM416" s="14" t="str">
        <f t="shared" ca="1" si="64"/>
        <v/>
      </c>
      <c r="BN416" s="14" t="str">
        <f t="shared" ca="1" si="65"/>
        <v/>
      </c>
      <c r="BO416" s="14" t="str">
        <f t="shared" ca="1" si="66"/>
        <v/>
      </c>
      <c r="BP416" s="14" t="str">
        <f t="shared" ca="1" si="67"/>
        <v/>
      </c>
      <c r="BQ416" s="14" t="str">
        <f t="shared" ca="1" si="68"/>
        <v/>
      </c>
      <c r="BR416" s="14" t="str">
        <f t="shared" ca="1" si="69"/>
        <v/>
      </c>
      <c r="BS416" s="14" t="str">
        <f t="shared" ca="1" si="70"/>
        <v/>
      </c>
      <c r="BT416" s="14" t="str">
        <f t="shared" ca="1" si="71"/>
        <v/>
      </c>
      <c r="BU416" s="14" t="str">
        <f t="shared" ca="1" si="72"/>
        <v/>
      </c>
      <c r="BV416" s="14" t="str">
        <f t="shared" ca="1" si="73"/>
        <v/>
      </c>
      <c r="BW416" s="14" t="str">
        <f t="shared" ca="1" si="74"/>
        <v/>
      </c>
      <c r="BX416" s="14" t="str">
        <f t="shared" ca="1" si="75"/>
        <v/>
      </c>
      <c r="BY416" s="14" t="str">
        <f t="shared" ca="1" si="76"/>
        <v/>
      </c>
      <c r="BZ416" s="14" t="str">
        <f t="shared" ca="1" si="77"/>
        <v/>
      </c>
      <c r="CA416" s="14" t="str">
        <f t="shared" ca="1" si="78"/>
        <v/>
      </c>
      <c r="CB416" s="14" t="str">
        <f t="shared" ca="1" si="79"/>
        <v/>
      </c>
      <c r="CC416" s="14" t="str">
        <f t="shared" ca="1" si="80"/>
        <v/>
      </c>
      <c r="CD416" s="14" t="str">
        <f t="shared" ca="1" si="81"/>
        <v/>
      </c>
      <c r="CE416" s="14" t="str">
        <f t="shared" ca="1" si="82"/>
        <v/>
      </c>
      <c r="CF416" s="14" t="str">
        <f t="shared" ca="1" si="83"/>
        <v/>
      </c>
      <c r="CG416" s="14" t="str">
        <f t="shared" ca="1" si="84"/>
        <v/>
      </c>
      <c r="CH416" s="14" t="str">
        <f t="shared" ca="1" si="85"/>
        <v/>
      </c>
      <c r="CI416" s="14" t="str">
        <f t="shared" ca="1" si="86"/>
        <v/>
      </c>
      <c r="CJ416" s="14" t="str">
        <f t="shared" ca="1" si="87"/>
        <v/>
      </c>
      <c r="CK416" s="14" t="str">
        <f t="shared" ca="1" si="88"/>
        <v/>
      </c>
      <c r="CL416" s="14" t="str">
        <f t="shared" ca="1" si="89"/>
        <v/>
      </c>
      <c r="CM416" s="14" t="str">
        <f t="shared" ca="1" si="90"/>
        <v/>
      </c>
      <c r="CN416" s="14" t="str">
        <f t="shared" ca="1" si="91"/>
        <v/>
      </c>
      <c r="CO416" s="14" t="str">
        <f t="shared" ca="1" si="92"/>
        <v/>
      </c>
      <c r="CP416" s="14" t="str">
        <f t="shared" ca="1" si="93"/>
        <v/>
      </c>
      <c r="CQ416" s="14" t="str">
        <f t="shared" ca="1" si="94"/>
        <v/>
      </c>
      <c r="CR416" s="14" t="str">
        <f t="shared" ca="1" si="95"/>
        <v/>
      </c>
      <c r="CS416" s="9" t="str">
        <f t="shared" ca="1" si="96"/>
        <v/>
      </c>
      <c r="CT416" s="9" t="str">
        <f t="shared" ca="1" si="97"/>
        <v/>
      </c>
      <c r="CU416" s="9" t="str">
        <f t="shared" ca="1" si="98"/>
        <v/>
      </c>
      <c r="CV416" s="9" t="str">
        <f t="shared" ca="1" si="99"/>
        <v/>
      </c>
      <c r="CW416" s="9" t="str">
        <f t="shared" ca="1" si="100"/>
        <v/>
      </c>
      <c r="CX416" s="9" t="str">
        <f t="shared" ca="1" si="101"/>
        <v/>
      </c>
      <c r="CY416" s="9" t="str">
        <f t="shared" ca="1" si="102"/>
        <v/>
      </c>
      <c r="CZ416" s="9" t="str">
        <f t="shared" ca="1" si="103"/>
        <v/>
      </c>
      <c r="DA416" s="9" t="str">
        <f t="shared" ca="1" si="104"/>
        <v/>
      </c>
      <c r="DB416" s="9" t="str">
        <f t="shared" ca="1" si="105"/>
        <v/>
      </c>
      <c r="DC416" s="9" t="str">
        <f t="shared" ca="1" si="106"/>
        <v/>
      </c>
      <c r="DD416" s="9" t="str">
        <f t="shared" ca="1" si="107"/>
        <v/>
      </c>
      <c r="DE416" s="9" t="str">
        <f t="shared" ca="1" si="108"/>
        <v/>
      </c>
      <c r="DF416" s="9" t="str">
        <f t="shared" ca="1" si="109"/>
        <v/>
      </c>
      <c r="DG416" s="9" t="str">
        <f t="shared" ca="1" si="110"/>
        <v/>
      </c>
      <c r="DH416" s="9" t="str">
        <f t="shared" ca="1" si="111"/>
        <v/>
      </c>
      <c r="DI416" s="9" t="str">
        <f t="shared" ca="1" si="112"/>
        <v/>
      </c>
      <c r="DJ416" s="9" t="str">
        <f t="shared" ca="1" si="113"/>
        <v/>
      </c>
      <c r="DK416" s="9" t="str">
        <f t="shared" ca="1" si="114"/>
        <v/>
      </c>
      <c r="DL416" s="9" t="str">
        <f t="shared" ca="1" si="115"/>
        <v/>
      </c>
      <c r="DM416" s="9" t="str">
        <f t="shared" ca="1" si="116"/>
        <v/>
      </c>
      <c r="DN416" s="9" t="str">
        <f t="shared" ca="1" si="117"/>
        <v/>
      </c>
      <c r="DO416" s="9" t="str">
        <f t="shared" ca="1" si="118"/>
        <v/>
      </c>
      <c r="DP416" s="9" t="str">
        <f t="shared" ca="1" si="119"/>
        <v/>
      </c>
      <c r="DQ416" s="9" t="str">
        <f t="shared" ca="1" si="120"/>
        <v/>
      </c>
      <c r="DR416" s="9" t="str">
        <f t="shared" ca="1" si="121"/>
        <v/>
      </c>
      <c r="DS416" s="9" t="str">
        <f t="shared" ca="1" si="122"/>
        <v/>
      </c>
      <c r="DT416" s="9" t="str">
        <f t="shared" ca="1" si="123"/>
        <v/>
      </c>
      <c r="DU416" s="9" t="str">
        <f t="shared" ca="1" si="124"/>
        <v/>
      </c>
      <c r="DV416" s="9" t="str">
        <f t="shared" ca="1" si="125"/>
        <v/>
      </c>
      <c r="DW416" s="9" t="str">
        <f t="shared" ca="1" si="126"/>
        <v/>
      </c>
      <c r="DX416" s="9" t="str">
        <f t="shared" ca="1" si="127"/>
        <v/>
      </c>
      <c r="DY416" s="9" t="str">
        <f t="shared" ca="1" si="128"/>
        <v/>
      </c>
      <c r="DZ416" s="9" t="str">
        <f t="shared" ca="1" si="129"/>
        <v/>
      </c>
      <c r="EA416" s="9" t="str">
        <f t="shared" ca="1" si="130"/>
        <v/>
      </c>
      <c r="EB416" s="9" t="str">
        <f t="shared" ca="1" si="131"/>
        <v/>
      </c>
      <c r="EC416" s="9" t="str">
        <f t="shared" ca="1" si="132"/>
        <v/>
      </c>
      <c r="ED416" s="9" t="str">
        <f t="shared" ca="1" si="133"/>
        <v/>
      </c>
      <c r="EE416" s="9" t="str">
        <f t="shared" ca="1" si="134"/>
        <v/>
      </c>
      <c r="EF416" s="9" t="str">
        <f t="shared" ca="1" si="135"/>
        <v/>
      </c>
      <c r="EG416" s="9" t="str">
        <f t="shared" ca="1" si="136"/>
        <v/>
      </c>
      <c r="EH416" s="9" t="str">
        <f t="shared" ca="1" si="137"/>
        <v/>
      </c>
      <c r="EI416" s="9" t="str">
        <f t="shared" ca="1" si="138"/>
        <v/>
      </c>
      <c r="EJ416" s="9" t="str">
        <f t="shared" ca="1" si="139"/>
        <v/>
      </c>
      <c r="EK416" s="9" t="str">
        <f t="shared" ca="1" si="140"/>
        <v/>
      </c>
      <c r="EL416" s="9" t="str">
        <f t="shared" ca="1" si="141"/>
        <v/>
      </c>
      <c r="EM416" s="9" t="str">
        <f t="shared" ca="1" si="142"/>
        <v/>
      </c>
      <c r="EN416" s="9" t="str">
        <f t="shared" ca="1" si="143"/>
        <v/>
      </c>
      <c r="EO416" s="9" t="str">
        <f t="shared" ca="1" si="144"/>
        <v/>
      </c>
      <c r="EP416" s="9" t="str">
        <f t="shared" ca="1" si="145"/>
        <v/>
      </c>
      <c r="EQ416" s="9" t="str">
        <f t="shared" ca="1" si="146"/>
        <v/>
      </c>
      <c r="ER416" s="9" t="str">
        <f t="shared" ca="1" si="147"/>
        <v/>
      </c>
      <c r="ES416" s="9" t="str">
        <f t="shared" ca="1" si="148"/>
        <v/>
      </c>
      <c r="ET416" s="9" t="str">
        <f t="shared" ca="1" si="149"/>
        <v/>
      </c>
      <c r="EU416" s="9" t="str">
        <f t="shared" ca="1" si="150"/>
        <v/>
      </c>
      <c r="EV416" s="9" t="str">
        <f t="shared" ca="1" si="151"/>
        <v/>
      </c>
      <c r="EW416" s="9" t="str">
        <f t="shared" ca="1" si="152"/>
        <v/>
      </c>
      <c r="EX416" s="9" t="str">
        <f t="shared" ca="1" si="153"/>
        <v/>
      </c>
      <c r="EY416" s="9" t="str">
        <f t="shared" ca="1" si="154"/>
        <v/>
      </c>
      <c r="EZ416" s="9" t="str">
        <f t="shared" ca="1" si="155"/>
        <v/>
      </c>
      <c r="FA416" s="9" t="str">
        <f t="shared" ca="1" si="156"/>
        <v/>
      </c>
      <c r="FB416" s="9" t="str">
        <f t="shared" ca="1" si="157"/>
        <v/>
      </c>
      <c r="FC416" s="9" t="str">
        <f t="shared" ca="1" si="158"/>
        <v/>
      </c>
      <c r="FD416" s="9" t="str">
        <f t="shared" ca="1" si="159"/>
        <v/>
      </c>
      <c r="FE416" s="9" t="str">
        <f t="shared" ca="1" si="160"/>
        <v/>
      </c>
      <c r="FF416" s="9" t="str">
        <f t="shared" ca="1" si="161"/>
        <v/>
      </c>
      <c r="FG416" s="9" t="str">
        <f t="shared" ca="1" si="162"/>
        <v/>
      </c>
      <c r="FH416" s="9" t="str">
        <f t="shared" ca="1" si="163"/>
        <v/>
      </c>
      <c r="FI416" s="9" t="str">
        <f t="shared" ca="1" si="164"/>
        <v/>
      </c>
      <c r="FJ416" s="9" t="str">
        <f t="shared" ca="1" si="165"/>
        <v/>
      </c>
      <c r="FK416" s="9" t="str">
        <f t="shared" ca="1" si="166"/>
        <v/>
      </c>
      <c r="FL416" s="9" t="str">
        <f t="shared" ca="1" si="167"/>
        <v/>
      </c>
      <c r="FM416" s="9" t="str">
        <f t="shared" ca="1" si="168"/>
        <v/>
      </c>
      <c r="FN416" s="9" t="str">
        <f t="shared" ca="1" si="169"/>
        <v/>
      </c>
      <c r="FO416" s="9" t="str">
        <f t="shared" ca="1" si="170"/>
        <v/>
      </c>
      <c r="FP416" s="9" t="str">
        <f t="shared" ca="1" si="171"/>
        <v/>
      </c>
      <c r="FQ416" s="9" t="str">
        <f t="shared" ca="1" si="172"/>
        <v/>
      </c>
      <c r="FR416" s="9" t="str">
        <f t="shared" ca="1" si="173"/>
        <v/>
      </c>
      <c r="FS416" s="9" t="str">
        <f t="shared" ca="1" si="174"/>
        <v/>
      </c>
      <c r="FT416" s="9" t="str">
        <f t="shared" ca="1" si="175"/>
        <v/>
      </c>
      <c r="FU416" s="9" t="str">
        <f t="shared" ca="1" si="176"/>
        <v/>
      </c>
      <c r="FV416" s="9" t="str">
        <f t="shared" ca="1" si="177"/>
        <v/>
      </c>
      <c r="FW416" s="9" t="str">
        <f t="shared" ca="1" si="178"/>
        <v/>
      </c>
      <c r="FX416" s="9" t="str">
        <f t="shared" ca="1" si="179"/>
        <v/>
      </c>
      <c r="FY416" s="9" t="str">
        <f t="shared" ca="1" si="180"/>
        <v/>
      </c>
      <c r="FZ416" s="9" t="str">
        <f t="shared" ca="1" si="181"/>
        <v/>
      </c>
      <c r="GA416" s="9" t="str">
        <f t="shared" ca="1" si="182"/>
        <v/>
      </c>
      <c r="GB416" s="9" t="str">
        <f t="shared" ca="1" si="183"/>
        <v/>
      </c>
      <c r="GC416" s="9" t="str">
        <f t="shared" ca="1" si="184"/>
        <v/>
      </c>
      <c r="GD416" s="9" t="str">
        <f t="shared" ca="1" si="185"/>
        <v/>
      </c>
      <c r="GE416" s="9" t="str">
        <f t="shared" ca="1" si="186"/>
        <v/>
      </c>
      <c r="GF416" s="9" t="str">
        <f t="shared" ca="1" si="187"/>
        <v/>
      </c>
      <c r="GG416" s="9" t="str">
        <f t="shared" ca="1" si="188"/>
        <v/>
      </c>
      <c r="GH416" s="9" t="str">
        <f t="shared" ca="1" si="189"/>
        <v/>
      </c>
      <c r="GI416" s="9" t="str">
        <f t="shared" ca="1" si="190"/>
        <v/>
      </c>
      <c r="GJ416" s="9" t="str">
        <f t="shared" ca="1" si="191"/>
        <v/>
      </c>
      <c r="GK416" s="9" t="str">
        <f t="shared" ca="1" si="192"/>
        <v/>
      </c>
      <c r="GL416" s="9" t="str">
        <f t="shared" ca="1" si="193"/>
        <v/>
      </c>
      <c r="GM416" s="9" t="str">
        <f t="shared" ca="1" si="194"/>
        <v/>
      </c>
      <c r="GN416" s="9" t="str">
        <f t="shared" ca="1" si="195"/>
        <v/>
      </c>
      <c r="GO416" s="9" t="str">
        <f t="shared" ca="1" si="196"/>
        <v/>
      </c>
      <c r="GP416" s="9" t="str">
        <f t="shared" ca="1" si="197"/>
        <v/>
      </c>
      <c r="GQ416" s="9" t="str">
        <f t="shared" ca="1" si="198"/>
        <v/>
      </c>
      <c r="GR416" s="9" t="str">
        <f t="shared" ca="1" si="199"/>
        <v/>
      </c>
      <c r="GS416" s="9" t="str">
        <f t="shared" ca="1" si="200"/>
        <v/>
      </c>
      <c r="GT416" s="9" t="str">
        <f t="shared" ca="1" si="201"/>
        <v/>
      </c>
      <c r="GU416" s="9" t="str">
        <f t="shared" ca="1" si="202"/>
        <v/>
      </c>
      <c r="GV416" s="9" t="str">
        <f t="shared" ca="1" si="203"/>
        <v/>
      </c>
      <c r="GW416" s="9" t="str">
        <f t="shared" ca="1" si="204"/>
        <v/>
      </c>
      <c r="GX416" s="9" t="str">
        <f t="shared" ca="1" si="205"/>
        <v/>
      </c>
      <c r="GY416" s="9" t="str">
        <f t="shared" ca="1" si="206"/>
        <v/>
      </c>
      <c r="GZ416" s="9" t="str">
        <f t="shared" ca="1" si="207"/>
        <v/>
      </c>
      <c r="HA416" s="9" t="str">
        <f t="shared" ca="1" si="208"/>
        <v/>
      </c>
      <c r="HB416" s="9" t="str">
        <f t="shared" ca="1" si="209"/>
        <v/>
      </c>
      <c r="HC416" s="9" t="str">
        <f t="shared" ca="1" si="210"/>
        <v/>
      </c>
      <c r="HD416" s="9" t="str">
        <f t="shared" ca="1" si="211"/>
        <v/>
      </c>
      <c r="HE416" s="9" t="str">
        <f t="shared" ca="1" si="212"/>
        <v/>
      </c>
      <c r="HF416" s="9" t="str">
        <f t="shared" ca="1" si="213"/>
        <v/>
      </c>
      <c r="HG416" s="9" t="str">
        <f t="shared" ca="1" si="214"/>
        <v/>
      </c>
      <c r="HH416" s="9" t="str">
        <f t="shared" ca="1" si="215"/>
        <v/>
      </c>
      <c r="HI416" s="9" t="str">
        <f t="shared" ca="1" si="216"/>
        <v/>
      </c>
      <c r="HJ416" s="9" t="str">
        <f t="shared" ca="1" si="217"/>
        <v/>
      </c>
      <c r="HK416" s="9" t="str">
        <f t="shared" ca="1" si="218"/>
        <v/>
      </c>
      <c r="HL416" s="9" t="str">
        <f t="shared" ca="1" si="219"/>
        <v/>
      </c>
      <c r="HM416" s="31" t="str">
        <f t="shared" ca="1" si="220"/>
        <v/>
      </c>
      <c r="HN416" s="9" t="str">
        <f t="shared" ca="1" si="221"/>
        <v/>
      </c>
      <c r="HO416" s="9" t="str">
        <f t="shared" ca="1" si="222"/>
        <v/>
      </c>
      <c r="HP416" s="9" t="str">
        <f t="shared" ca="1" si="223"/>
        <v/>
      </c>
      <c r="HQ416" s="9" t="str">
        <f t="shared" ca="1" si="224"/>
        <v/>
      </c>
      <c r="HR416" s="9" t="str">
        <f t="shared" ca="1" si="225"/>
        <v/>
      </c>
      <c r="HS416" s="9" t="str">
        <f t="shared" ca="1" si="226"/>
        <v/>
      </c>
      <c r="HT416" s="9" t="str">
        <f t="shared" ca="1" si="227"/>
        <v/>
      </c>
      <c r="HU416" s="9" t="str">
        <f t="shared" ca="1" si="228"/>
        <v/>
      </c>
      <c r="HV416" s="9" t="str">
        <f t="shared" ca="1" si="229"/>
        <v/>
      </c>
      <c r="HW416" s="9" t="str">
        <f t="shared" ca="1" si="230"/>
        <v/>
      </c>
      <c r="HX416" s="9" t="str">
        <f t="shared" ca="1" si="231"/>
        <v/>
      </c>
      <c r="HY416" s="9" t="str">
        <f t="shared" ca="1" si="232"/>
        <v/>
      </c>
      <c r="HZ416" s="9" t="str">
        <f t="shared" ca="1" si="233"/>
        <v/>
      </c>
      <c r="IA416" s="9" t="str">
        <f t="shared" ca="1" si="234"/>
        <v/>
      </c>
      <c r="IB416" s="9" t="str">
        <f t="shared" ca="1" si="235"/>
        <v/>
      </c>
      <c r="IC416" s="9" t="str">
        <f t="shared" ca="1" si="236"/>
        <v/>
      </c>
      <c r="ID416" s="9" t="str">
        <f t="shared" ca="1" si="237"/>
        <v/>
      </c>
      <c r="IE416" s="9" t="str">
        <f t="shared" ca="1" si="238"/>
        <v/>
      </c>
      <c r="IF416" s="9" t="str">
        <f t="shared" ca="1" si="239"/>
        <v/>
      </c>
      <c r="IG416" s="9" t="str">
        <f t="shared" ca="1" si="240"/>
        <v/>
      </c>
      <c r="IH416" s="9" t="str">
        <f t="shared" ca="1" si="241"/>
        <v/>
      </c>
      <c r="II416" s="9" t="str">
        <f t="shared" ca="1" si="242"/>
        <v/>
      </c>
      <c r="IJ416" s="9" t="str">
        <f t="shared" ca="1" si="243"/>
        <v/>
      </c>
      <c r="IK416" s="9" t="str">
        <f t="shared" ca="1" si="244"/>
        <v/>
      </c>
      <c r="IL416" s="9" t="str">
        <f t="shared" ca="1" si="245"/>
        <v/>
      </c>
      <c r="IM416" s="9" t="str">
        <f t="shared" ca="1" si="246"/>
        <v/>
      </c>
      <c r="IN416" s="9" t="str">
        <f t="shared" ca="1" si="247"/>
        <v/>
      </c>
      <c r="IO416" s="9" t="str">
        <f t="shared" ca="1" si="248"/>
        <v/>
      </c>
      <c r="IP416" s="9" t="str">
        <f t="shared" ca="1" si="249"/>
        <v/>
      </c>
      <c r="IQ416" s="9" t="str">
        <f t="shared" ca="1" si="250"/>
        <v/>
      </c>
      <c r="IR416" s="9" t="str">
        <f t="shared" ca="1" si="251"/>
        <v/>
      </c>
      <c r="IS416" s="9" t="str">
        <f t="shared" ca="1" si="252"/>
        <v/>
      </c>
      <c r="IT416" s="9" t="str">
        <f t="shared" ca="1" si="253"/>
        <v/>
      </c>
      <c r="IU416" s="9" t="str">
        <f t="shared" ca="1" si="254"/>
        <v/>
      </c>
      <c r="IV416" s="31" t="str">
        <f t="shared" ca="1" si="255"/>
        <v/>
      </c>
    </row>
    <row r="417" spans="1:256">
      <c r="B417" s="163">
        <v>41</v>
      </c>
      <c r="C417" s="163" t="str">
        <f ca="1">IF(P417&gt;0,MAX($C$375:C416)+1,"")</f>
        <v/>
      </c>
      <c r="D417" s="163" t="str">
        <f ca="1">IF(ISERROR(INDEX(WS,ROWS($B$377:$B417))),"",MID(INDEX(WS,ROWS($B$377:$B417)), FIND("]",INDEX(WS,ROWS($B$377:$B417)))+1,32))&amp;T(NOW())</f>
        <v/>
      </c>
      <c r="E417" s="163" t="str">
        <f t="shared" ca="1" si="5"/>
        <v/>
      </c>
      <c r="F417" s="163" t="str">
        <f t="shared" ca="1" si="6"/>
        <v/>
      </c>
      <c r="G417" s="163" t="str">
        <f t="shared" ca="1" si="7"/>
        <v/>
      </c>
      <c r="H417" s="163" t="str">
        <f t="shared" ca="1" si="8"/>
        <v/>
      </c>
      <c r="I417" s="163" t="str">
        <f t="shared" ca="1" si="9"/>
        <v/>
      </c>
      <c r="J417" s="163" t="str">
        <f t="shared" ca="1" si="10"/>
        <v/>
      </c>
      <c r="K417" s="163" t="str">
        <f t="shared" ca="1" si="11"/>
        <v/>
      </c>
      <c r="L417" s="163" t="str">
        <f t="shared" ca="1" si="12"/>
        <v/>
      </c>
      <c r="M417" s="163" t="str">
        <f t="shared" ca="1" si="13"/>
        <v/>
      </c>
      <c r="N417" s="344" t="str">
        <f t="shared" ca="1" si="14"/>
        <v/>
      </c>
      <c r="O417" s="344" t="str">
        <f t="shared" ca="1" si="15"/>
        <v/>
      </c>
      <c r="P417" s="163">
        <f t="shared" ca="1" si="4"/>
        <v>0</v>
      </c>
      <c r="Q417" s="14" t="str">
        <f t="shared" ca="1" si="16"/>
        <v/>
      </c>
      <c r="R417" s="14" t="str">
        <f t="shared" ca="1" si="17"/>
        <v/>
      </c>
      <c r="S417" s="14" t="str">
        <f t="shared" ca="1" si="18"/>
        <v/>
      </c>
      <c r="T417" s="14" t="str">
        <f t="shared" ca="1" si="19"/>
        <v/>
      </c>
      <c r="U417" s="14" t="str">
        <f t="shared" ca="1" si="20"/>
        <v/>
      </c>
      <c r="V417" s="14" t="str">
        <f t="shared" ca="1" si="21"/>
        <v/>
      </c>
      <c r="W417" s="14" t="str">
        <f t="shared" ca="1" si="22"/>
        <v/>
      </c>
      <c r="X417" s="14" t="str">
        <f t="shared" ca="1" si="23"/>
        <v/>
      </c>
      <c r="Y417" s="14" t="str">
        <f t="shared" ca="1" si="24"/>
        <v/>
      </c>
      <c r="Z417" s="14" t="str">
        <f t="shared" ca="1" si="25"/>
        <v/>
      </c>
      <c r="AA417" s="14" t="str">
        <f t="shared" ca="1" si="26"/>
        <v/>
      </c>
      <c r="AB417" s="14" t="str">
        <f t="shared" ca="1" si="27"/>
        <v/>
      </c>
      <c r="AC417" s="14" t="str">
        <f t="shared" ca="1" si="28"/>
        <v/>
      </c>
      <c r="AD417" s="14" t="str">
        <f t="shared" ca="1" si="29"/>
        <v/>
      </c>
      <c r="AE417" s="14" t="str">
        <f t="shared" ca="1" si="30"/>
        <v/>
      </c>
      <c r="AF417" s="14" t="str">
        <f t="shared" ca="1" si="31"/>
        <v/>
      </c>
      <c r="AG417" s="14" t="str">
        <f t="shared" ca="1" si="32"/>
        <v/>
      </c>
      <c r="AH417" s="14" t="str">
        <f t="shared" ca="1" si="33"/>
        <v/>
      </c>
      <c r="AI417" s="14" t="str">
        <f t="shared" ca="1" si="34"/>
        <v/>
      </c>
      <c r="AJ417" s="14" t="str">
        <f t="shared" ca="1" si="35"/>
        <v/>
      </c>
      <c r="AK417" s="14" t="str">
        <f t="shared" ca="1" si="36"/>
        <v/>
      </c>
      <c r="AL417" s="14" t="str">
        <f t="shared" ca="1" si="37"/>
        <v/>
      </c>
      <c r="AM417" s="14" t="str">
        <f t="shared" ca="1" si="38"/>
        <v/>
      </c>
      <c r="AN417" s="14" t="str">
        <f t="shared" ca="1" si="39"/>
        <v/>
      </c>
      <c r="AO417" s="14" t="str">
        <f t="shared" ca="1" si="40"/>
        <v/>
      </c>
      <c r="AP417" s="14" t="str">
        <f t="shared" ca="1" si="41"/>
        <v/>
      </c>
      <c r="AQ417" s="14" t="str">
        <f t="shared" ca="1" si="42"/>
        <v/>
      </c>
      <c r="AR417" s="14" t="str">
        <f t="shared" ca="1" si="43"/>
        <v/>
      </c>
      <c r="AS417" s="14" t="str">
        <f t="shared" ca="1" si="44"/>
        <v/>
      </c>
      <c r="AT417" s="14" t="str">
        <f t="shared" ca="1" si="45"/>
        <v/>
      </c>
      <c r="AU417" s="14" t="str">
        <f t="shared" ca="1" si="46"/>
        <v/>
      </c>
      <c r="AV417" s="14" t="str">
        <f t="shared" ca="1" si="47"/>
        <v/>
      </c>
      <c r="AW417" s="14" t="str">
        <f t="shared" ca="1" si="48"/>
        <v/>
      </c>
      <c r="AX417" s="14" t="str">
        <f t="shared" ca="1" si="49"/>
        <v/>
      </c>
      <c r="AY417" s="14" t="str">
        <f t="shared" ca="1" si="50"/>
        <v/>
      </c>
      <c r="AZ417" s="14" t="str">
        <f t="shared" ca="1" si="51"/>
        <v/>
      </c>
      <c r="BA417" s="14" t="str">
        <f t="shared" ca="1" si="52"/>
        <v/>
      </c>
      <c r="BB417" s="14" t="str">
        <f t="shared" ca="1" si="53"/>
        <v/>
      </c>
      <c r="BC417" s="14" t="str">
        <f t="shared" ca="1" si="54"/>
        <v/>
      </c>
      <c r="BD417" s="14" t="str">
        <f t="shared" ca="1" si="55"/>
        <v/>
      </c>
      <c r="BE417" s="14" t="str">
        <f t="shared" ca="1" si="56"/>
        <v/>
      </c>
      <c r="BF417" s="14" t="str">
        <f t="shared" ca="1" si="57"/>
        <v/>
      </c>
      <c r="BG417" s="14" t="str">
        <f t="shared" ca="1" si="58"/>
        <v/>
      </c>
      <c r="BH417" s="14" t="str">
        <f t="shared" ca="1" si="59"/>
        <v/>
      </c>
      <c r="BI417" s="14" t="str">
        <f t="shared" ca="1" si="60"/>
        <v/>
      </c>
      <c r="BJ417" s="14" t="str">
        <f t="shared" ca="1" si="61"/>
        <v/>
      </c>
      <c r="BK417" s="14" t="str">
        <f t="shared" ca="1" si="62"/>
        <v/>
      </c>
      <c r="BL417" s="14" t="str">
        <f t="shared" ca="1" si="63"/>
        <v/>
      </c>
      <c r="BM417" s="14" t="str">
        <f t="shared" ca="1" si="64"/>
        <v/>
      </c>
      <c r="BN417" s="14" t="str">
        <f t="shared" ca="1" si="65"/>
        <v/>
      </c>
      <c r="BO417" s="14" t="str">
        <f t="shared" ca="1" si="66"/>
        <v/>
      </c>
      <c r="BP417" s="14" t="str">
        <f t="shared" ca="1" si="67"/>
        <v/>
      </c>
      <c r="BQ417" s="14" t="str">
        <f t="shared" ca="1" si="68"/>
        <v/>
      </c>
      <c r="BR417" s="14" t="str">
        <f t="shared" ca="1" si="69"/>
        <v/>
      </c>
      <c r="BS417" s="14" t="str">
        <f t="shared" ca="1" si="70"/>
        <v/>
      </c>
      <c r="BT417" s="14" t="str">
        <f t="shared" ca="1" si="71"/>
        <v/>
      </c>
      <c r="BU417" s="14" t="str">
        <f t="shared" ca="1" si="72"/>
        <v/>
      </c>
      <c r="BV417" s="14" t="str">
        <f t="shared" ca="1" si="73"/>
        <v/>
      </c>
      <c r="BW417" s="14" t="str">
        <f t="shared" ca="1" si="74"/>
        <v/>
      </c>
      <c r="BX417" s="14" t="str">
        <f t="shared" ca="1" si="75"/>
        <v/>
      </c>
      <c r="BY417" s="14" t="str">
        <f t="shared" ca="1" si="76"/>
        <v/>
      </c>
      <c r="BZ417" s="14" t="str">
        <f t="shared" ca="1" si="77"/>
        <v/>
      </c>
      <c r="CA417" s="14" t="str">
        <f t="shared" ca="1" si="78"/>
        <v/>
      </c>
      <c r="CB417" s="14" t="str">
        <f t="shared" ca="1" si="79"/>
        <v/>
      </c>
      <c r="CC417" s="14" t="str">
        <f t="shared" ca="1" si="80"/>
        <v/>
      </c>
      <c r="CD417" s="14" t="str">
        <f t="shared" ca="1" si="81"/>
        <v/>
      </c>
      <c r="CE417" s="14" t="str">
        <f t="shared" ca="1" si="82"/>
        <v/>
      </c>
      <c r="CF417" s="14" t="str">
        <f t="shared" ca="1" si="83"/>
        <v/>
      </c>
      <c r="CG417" s="14" t="str">
        <f t="shared" ca="1" si="84"/>
        <v/>
      </c>
      <c r="CH417" s="14" t="str">
        <f t="shared" ca="1" si="85"/>
        <v/>
      </c>
      <c r="CI417" s="14" t="str">
        <f t="shared" ca="1" si="86"/>
        <v/>
      </c>
      <c r="CJ417" s="14" t="str">
        <f t="shared" ca="1" si="87"/>
        <v/>
      </c>
      <c r="CK417" s="14" t="str">
        <f t="shared" ca="1" si="88"/>
        <v/>
      </c>
      <c r="CL417" s="14" t="str">
        <f t="shared" ca="1" si="89"/>
        <v/>
      </c>
      <c r="CM417" s="14" t="str">
        <f t="shared" ca="1" si="90"/>
        <v/>
      </c>
      <c r="CN417" s="14" t="str">
        <f t="shared" ca="1" si="91"/>
        <v/>
      </c>
      <c r="CO417" s="14" t="str">
        <f t="shared" ca="1" si="92"/>
        <v/>
      </c>
      <c r="CP417" s="14" t="str">
        <f t="shared" ca="1" si="93"/>
        <v/>
      </c>
      <c r="CQ417" s="14" t="str">
        <f t="shared" ca="1" si="94"/>
        <v/>
      </c>
      <c r="CR417" s="14" t="str">
        <f t="shared" ca="1" si="95"/>
        <v/>
      </c>
      <c r="CS417" s="9" t="str">
        <f t="shared" ca="1" si="96"/>
        <v/>
      </c>
      <c r="CT417" s="9" t="str">
        <f t="shared" ca="1" si="97"/>
        <v/>
      </c>
      <c r="CU417" s="9" t="str">
        <f t="shared" ca="1" si="98"/>
        <v/>
      </c>
      <c r="CV417" s="9" t="str">
        <f t="shared" ca="1" si="99"/>
        <v/>
      </c>
      <c r="CW417" s="9" t="str">
        <f t="shared" ca="1" si="100"/>
        <v/>
      </c>
      <c r="CX417" s="9" t="str">
        <f t="shared" ca="1" si="101"/>
        <v/>
      </c>
      <c r="CY417" s="9" t="str">
        <f t="shared" ca="1" si="102"/>
        <v/>
      </c>
      <c r="CZ417" s="9" t="str">
        <f t="shared" ca="1" si="103"/>
        <v/>
      </c>
      <c r="DA417" s="9" t="str">
        <f t="shared" ca="1" si="104"/>
        <v/>
      </c>
      <c r="DB417" s="9" t="str">
        <f t="shared" ca="1" si="105"/>
        <v/>
      </c>
      <c r="DC417" s="9" t="str">
        <f t="shared" ca="1" si="106"/>
        <v/>
      </c>
      <c r="DD417" s="9" t="str">
        <f t="shared" ca="1" si="107"/>
        <v/>
      </c>
      <c r="DE417" s="9" t="str">
        <f t="shared" ca="1" si="108"/>
        <v/>
      </c>
      <c r="DF417" s="9" t="str">
        <f t="shared" ca="1" si="109"/>
        <v/>
      </c>
      <c r="DG417" s="9" t="str">
        <f t="shared" ca="1" si="110"/>
        <v/>
      </c>
      <c r="DH417" s="9" t="str">
        <f t="shared" ca="1" si="111"/>
        <v/>
      </c>
      <c r="DI417" s="9" t="str">
        <f t="shared" ca="1" si="112"/>
        <v/>
      </c>
      <c r="DJ417" s="9" t="str">
        <f t="shared" ca="1" si="113"/>
        <v/>
      </c>
      <c r="DK417" s="9" t="str">
        <f t="shared" ca="1" si="114"/>
        <v/>
      </c>
      <c r="DL417" s="9" t="str">
        <f t="shared" ca="1" si="115"/>
        <v/>
      </c>
      <c r="DM417" s="9" t="str">
        <f t="shared" ca="1" si="116"/>
        <v/>
      </c>
      <c r="DN417" s="9" t="str">
        <f t="shared" ca="1" si="117"/>
        <v/>
      </c>
      <c r="DO417" s="9" t="str">
        <f t="shared" ca="1" si="118"/>
        <v/>
      </c>
      <c r="DP417" s="9" t="str">
        <f t="shared" ca="1" si="119"/>
        <v/>
      </c>
      <c r="DQ417" s="9" t="str">
        <f t="shared" ca="1" si="120"/>
        <v/>
      </c>
      <c r="DR417" s="9" t="str">
        <f t="shared" ca="1" si="121"/>
        <v/>
      </c>
      <c r="DS417" s="9" t="str">
        <f t="shared" ca="1" si="122"/>
        <v/>
      </c>
      <c r="DT417" s="9" t="str">
        <f t="shared" ca="1" si="123"/>
        <v/>
      </c>
      <c r="DU417" s="9" t="str">
        <f t="shared" ca="1" si="124"/>
        <v/>
      </c>
      <c r="DV417" s="9" t="str">
        <f t="shared" ca="1" si="125"/>
        <v/>
      </c>
      <c r="DW417" s="9" t="str">
        <f t="shared" ca="1" si="126"/>
        <v/>
      </c>
      <c r="DX417" s="9" t="str">
        <f t="shared" ca="1" si="127"/>
        <v/>
      </c>
      <c r="DY417" s="9" t="str">
        <f t="shared" ca="1" si="128"/>
        <v/>
      </c>
      <c r="DZ417" s="9" t="str">
        <f t="shared" ca="1" si="129"/>
        <v/>
      </c>
      <c r="EA417" s="9" t="str">
        <f t="shared" ca="1" si="130"/>
        <v/>
      </c>
      <c r="EB417" s="9" t="str">
        <f t="shared" ca="1" si="131"/>
        <v/>
      </c>
      <c r="EC417" s="9" t="str">
        <f t="shared" ca="1" si="132"/>
        <v/>
      </c>
      <c r="ED417" s="9" t="str">
        <f t="shared" ca="1" si="133"/>
        <v/>
      </c>
      <c r="EE417" s="9" t="str">
        <f t="shared" ca="1" si="134"/>
        <v/>
      </c>
      <c r="EF417" s="9" t="str">
        <f t="shared" ca="1" si="135"/>
        <v/>
      </c>
      <c r="EG417" s="9" t="str">
        <f t="shared" ca="1" si="136"/>
        <v/>
      </c>
      <c r="EH417" s="9" t="str">
        <f t="shared" ca="1" si="137"/>
        <v/>
      </c>
      <c r="EI417" s="9" t="str">
        <f t="shared" ca="1" si="138"/>
        <v/>
      </c>
      <c r="EJ417" s="9" t="str">
        <f t="shared" ca="1" si="139"/>
        <v/>
      </c>
      <c r="EK417" s="9" t="str">
        <f t="shared" ca="1" si="140"/>
        <v/>
      </c>
      <c r="EL417" s="9" t="str">
        <f t="shared" ca="1" si="141"/>
        <v/>
      </c>
      <c r="EM417" s="9" t="str">
        <f t="shared" ca="1" si="142"/>
        <v/>
      </c>
      <c r="EN417" s="9" t="str">
        <f t="shared" ca="1" si="143"/>
        <v/>
      </c>
      <c r="EO417" s="9" t="str">
        <f t="shared" ca="1" si="144"/>
        <v/>
      </c>
      <c r="EP417" s="9" t="str">
        <f t="shared" ca="1" si="145"/>
        <v/>
      </c>
      <c r="EQ417" s="9" t="str">
        <f t="shared" ca="1" si="146"/>
        <v/>
      </c>
      <c r="ER417" s="9" t="str">
        <f t="shared" ca="1" si="147"/>
        <v/>
      </c>
      <c r="ES417" s="9" t="str">
        <f t="shared" ca="1" si="148"/>
        <v/>
      </c>
      <c r="ET417" s="9" t="str">
        <f t="shared" ca="1" si="149"/>
        <v/>
      </c>
      <c r="EU417" s="9" t="str">
        <f t="shared" ca="1" si="150"/>
        <v/>
      </c>
      <c r="EV417" s="9" t="str">
        <f t="shared" ca="1" si="151"/>
        <v/>
      </c>
      <c r="EW417" s="9" t="str">
        <f t="shared" ca="1" si="152"/>
        <v/>
      </c>
      <c r="EX417" s="9" t="str">
        <f t="shared" ca="1" si="153"/>
        <v/>
      </c>
      <c r="EY417" s="9" t="str">
        <f t="shared" ca="1" si="154"/>
        <v/>
      </c>
      <c r="EZ417" s="9" t="str">
        <f t="shared" ca="1" si="155"/>
        <v/>
      </c>
      <c r="FA417" s="9" t="str">
        <f t="shared" ca="1" si="156"/>
        <v/>
      </c>
      <c r="FB417" s="9" t="str">
        <f t="shared" ca="1" si="157"/>
        <v/>
      </c>
      <c r="FC417" s="9" t="str">
        <f t="shared" ca="1" si="158"/>
        <v/>
      </c>
      <c r="FD417" s="9" t="str">
        <f t="shared" ca="1" si="159"/>
        <v/>
      </c>
      <c r="FE417" s="9" t="str">
        <f t="shared" ca="1" si="160"/>
        <v/>
      </c>
      <c r="FF417" s="9" t="str">
        <f t="shared" ca="1" si="161"/>
        <v/>
      </c>
      <c r="FG417" s="9" t="str">
        <f t="shared" ca="1" si="162"/>
        <v/>
      </c>
      <c r="FH417" s="9" t="str">
        <f t="shared" ca="1" si="163"/>
        <v/>
      </c>
      <c r="FI417" s="9" t="str">
        <f t="shared" ca="1" si="164"/>
        <v/>
      </c>
      <c r="FJ417" s="9" t="str">
        <f t="shared" ca="1" si="165"/>
        <v/>
      </c>
      <c r="FK417" s="9" t="str">
        <f t="shared" ca="1" si="166"/>
        <v/>
      </c>
      <c r="FL417" s="9" t="str">
        <f t="shared" ca="1" si="167"/>
        <v/>
      </c>
      <c r="FM417" s="9" t="str">
        <f t="shared" ca="1" si="168"/>
        <v/>
      </c>
      <c r="FN417" s="9" t="str">
        <f t="shared" ca="1" si="169"/>
        <v/>
      </c>
      <c r="FO417" s="9" t="str">
        <f t="shared" ca="1" si="170"/>
        <v/>
      </c>
      <c r="FP417" s="9" t="str">
        <f t="shared" ca="1" si="171"/>
        <v/>
      </c>
      <c r="FQ417" s="9" t="str">
        <f t="shared" ca="1" si="172"/>
        <v/>
      </c>
      <c r="FR417" s="9" t="str">
        <f t="shared" ca="1" si="173"/>
        <v/>
      </c>
      <c r="FS417" s="9" t="str">
        <f t="shared" ca="1" si="174"/>
        <v/>
      </c>
      <c r="FT417" s="9" t="str">
        <f t="shared" ca="1" si="175"/>
        <v/>
      </c>
      <c r="FU417" s="9" t="str">
        <f t="shared" ca="1" si="176"/>
        <v/>
      </c>
      <c r="FV417" s="9" t="str">
        <f t="shared" ca="1" si="177"/>
        <v/>
      </c>
      <c r="FW417" s="9" t="str">
        <f t="shared" ca="1" si="178"/>
        <v/>
      </c>
      <c r="FX417" s="9" t="str">
        <f t="shared" ca="1" si="179"/>
        <v/>
      </c>
      <c r="FY417" s="9" t="str">
        <f t="shared" ca="1" si="180"/>
        <v/>
      </c>
      <c r="FZ417" s="9" t="str">
        <f t="shared" ca="1" si="181"/>
        <v/>
      </c>
      <c r="GA417" s="9" t="str">
        <f t="shared" ca="1" si="182"/>
        <v/>
      </c>
      <c r="GB417" s="9" t="str">
        <f t="shared" ca="1" si="183"/>
        <v/>
      </c>
      <c r="GC417" s="9" t="str">
        <f t="shared" ca="1" si="184"/>
        <v/>
      </c>
      <c r="GD417" s="9" t="str">
        <f t="shared" ca="1" si="185"/>
        <v/>
      </c>
      <c r="GE417" s="9" t="str">
        <f t="shared" ca="1" si="186"/>
        <v/>
      </c>
      <c r="GF417" s="9" t="str">
        <f t="shared" ca="1" si="187"/>
        <v/>
      </c>
      <c r="GG417" s="9" t="str">
        <f t="shared" ca="1" si="188"/>
        <v/>
      </c>
      <c r="GH417" s="9" t="str">
        <f t="shared" ca="1" si="189"/>
        <v/>
      </c>
      <c r="GI417" s="9" t="str">
        <f t="shared" ca="1" si="190"/>
        <v/>
      </c>
      <c r="GJ417" s="9" t="str">
        <f t="shared" ca="1" si="191"/>
        <v/>
      </c>
      <c r="GK417" s="9" t="str">
        <f t="shared" ca="1" si="192"/>
        <v/>
      </c>
      <c r="GL417" s="9" t="str">
        <f t="shared" ca="1" si="193"/>
        <v/>
      </c>
      <c r="GM417" s="9" t="str">
        <f t="shared" ca="1" si="194"/>
        <v/>
      </c>
      <c r="GN417" s="9" t="str">
        <f t="shared" ca="1" si="195"/>
        <v/>
      </c>
      <c r="GO417" s="9" t="str">
        <f t="shared" ca="1" si="196"/>
        <v/>
      </c>
      <c r="GP417" s="9" t="str">
        <f t="shared" ca="1" si="197"/>
        <v/>
      </c>
      <c r="GQ417" s="9" t="str">
        <f t="shared" ca="1" si="198"/>
        <v/>
      </c>
      <c r="GR417" s="9" t="str">
        <f t="shared" ca="1" si="199"/>
        <v/>
      </c>
      <c r="GS417" s="9" t="str">
        <f t="shared" ca="1" si="200"/>
        <v/>
      </c>
      <c r="GT417" s="9" t="str">
        <f t="shared" ca="1" si="201"/>
        <v/>
      </c>
      <c r="GU417" s="9" t="str">
        <f t="shared" ca="1" si="202"/>
        <v/>
      </c>
      <c r="GV417" s="9" t="str">
        <f t="shared" ca="1" si="203"/>
        <v/>
      </c>
      <c r="GW417" s="9" t="str">
        <f t="shared" ca="1" si="204"/>
        <v/>
      </c>
      <c r="GX417" s="9" t="str">
        <f t="shared" ca="1" si="205"/>
        <v/>
      </c>
      <c r="GY417" s="9" t="str">
        <f t="shared" ca="1" si="206"/>
        <v/>
      </c>
      <c r="GZ417" s="9" t="str">
        <f t="shared" ca="1" si="207"/>
        <v/>
      </c>
      <c r="HA417" s="9" t="str">
        <f t="shared" ca="1" si="208"/>
        <v/>
      </c>
      <c r="HB417" s="9" t="str">
        <f t="shared" ca="1" si="209"/>
        <v/>
      </c>
      <c r="HC417" s="9" t="str">
        <f t="shared" ca="1" si="210"/>
        <v/>
      </c>
      <c r="HD417" s="9" t="str">
        <f t="shared" ca="1" si="211"/>
        <v/>
      </c>
      <c r="HE417" s="9" t="str">
        <f t="shared" ca="1" si="212"/>
        <v/>
      </c>
      <c r="HF417" s="9" t="str">
        <f t="shared" ca="1" si="213"/>
        <v/>
      </c>
      <c r="HG417" s="9" t="str">
        <f t="shared" ca="1" si="214"/>
        <v/>
      </c>
      <c r="HH417" s="9" t="str">
        <f t="shared" ca="1" si="215"/>
        <v/>
      </c>
      <c r="HI417" s="9" t="str">
        <f t="shared" ca="1" si="216"/>
        <v/>
      </c>
      <c r="HJ417" s="9" t="str">
        <f t="shared" ca="1" si="217"/>
        <v/>
      </c>
      <c r="HK417" s="9" t="str">
        <f t="shared" ca="1" si="218"/>
        <v/>
      </c>
      <c r="HL417" s="9" t="str">
        <f t="shared" ca="1" si="219"/>
        <v/>
      </c>
      <c r="HM417" s="31" t="str">
        <f t="shared" ca="1" si="220"/>
        <v/>
      </c>
      <c r="HN417" s="9" t="str">
        <f t="shared" ca="1" si="221"/>
        <v/>
      </c>
      <c r="HO417" s="9" t="str">
        <f t="shared" ca="1" si="222"/>
        <v/>
      </c>
      <c r="HP417" s="9" t="str">
        <f t="shared" ca="1" si="223"/>
        <v/>
      </c>
      <c r="HQ417" s="9" t="str">
        <f t="shared" ca="1" si="224"/>
        <v/>
      </c>
      <c r="HR417" s="9" t="str">
        <f t="shared" ca="1" si="225"/>
        <v/>
      </c>
      <c r="HS417" s="9" t="str">
        <f t="shared" ca="1" si="226"/>
        <v/>
      </c>
      <c r="HT417" s="9" t="str">
        <f t="shared" ca="1" si="227"/>
        <v/>
      </c>
      <c r="HU417" s="9" t="str">
        <f t="shared" ca="1" si="228"/>
        <v/>
      </c>
      <c r="HV417" s="9" t="str">
        <f t="shared" ca="1" si="229"/>
        <v/>
      </c>
      <c r="HW417" s="9" t="str">
        <f t="shared" ca="1" si="230"/>
        <v/>
      </c>
      <c r="HX417" s="9" t="str">
        <f t="shared" ca="1" si="231"/>
        <v/>
      </c>
      <c r="HY417" s="9" t="str">
        <f t="shared" ca="1" si="232"/>
        <v/>
      </c>
      <c r="HZ417" s="9" t="str">
        <f t="shared" ca="1" si="233"/>
        <v/>
      </c>
      <c r="IA417" s="9" t="str">
        <f t="shared" ca="1" si="234"/>
        <v/>
      </c>
      <c r="IB417" s="9" t="str">
        <f t="shared" ca="1" si="235"/>
        <v/>
      </c>
      <c r="IC417" s="9" t="str">
        <f t="shared" ca="1" si="236"/>
        <v/>
      </c>
      <c r="ID417" s="9" t="str">
        <f t="shared" ca="1" si="237"/>
        <v/>
      </c>
      <c r="IE417" s="9" t="str">
        <f t="shared" ca="1" si="238"/>
        <v/>
      </c>
      <c r="IF417" s="9" t="str">
        <f t="shared" ca="1" si="239"/>
        <v/>
      </c>
      <c r="IG417" s="9" t="str">
        <f t="shared" ca="1" si="240"/>
        <v/>
      </c>
      <c r="IH417" s="9" t="str">
        <f t="shared" ca="1" si="241"/>
        <v/>
      </c>
      <c r="II417" s="9" t="str">
        <f t="shared" ca="1" si="242"/>
        <v/>
      </c>
      <c r="IJ417" s="9" t="str">
        <f t="shared" ca="1" si="243"/>
        <v/>
      </c>
      <c r="IK417" s="9" t="str">
        <f t="shared" ca="1" si="244"/>
        <v/>
      </c>
      <c r="IL417" s="9" t="str">
        <f t="shared" ca="1" si="245"/>
        <v/>
      </c>
      <c r="IM417" s="9" t="str">
        <f t="shared" ca="1" si="246"/>
        <v/>
      </c>
      <c r="IN417" s="9" t="str">
        <f t="shared" ca="1" si="247"/>
        <v/>
      </c>
      <c r="IO417" s="9" t="str">
        <f t="shared" ca="1" si="248"/>
        <v/>
      </c>
      <c r="IP417" s="9" t="str">
        <f t="shared" ca="1" si="249"/>
        <v/>
      </c>
      <c r="IQ417" s="9" t="str">
        <f t="shared" ca="1" si="250"/>
        <v/>
      </c>
      <c r="IR417" s="9" t="str">
        <f t="shared" ca="1" si="251"/>
        <v/>
      </c>
      <c r="IS417" s="9" t="str">
        <f t="shared" ca="1" si="252"/>
        <v/>
      </c>
      <c r="IT417" s="9" t="str">
        <f t="shared" ca="1" si="253"/>
        <v/>
      </c>
      <c r="IU417" s="9" t="str">
        <f t="shared" ca="1" si="254"/>
        <v/>
      </c>
      <c r="IV417" s="31" t="str">
        <f t="shared" ca="1" si="255"/>
        <v/>
      </c>
    </row>
    <row r="418" spans="1:256">
      <c r="B418" s="163">
        <v>42</v>
      </c>
      <c r="C418" s="163" t="str">
        <f ca="1">IF(P418&gt;0,MAX($C$375:C417)+1,"")</f>
        <v/>
      </c>
      <c r="D418" s="163" t="str">
        <f ca="1">IF(ISERROR(INDEX(WS,ROWS($B$377:$B418))),"",MID(INDEX(WS,ROWS($B$377:$B418)), FIND("]",INDEX(WS,ROWS($B$377:$B418)))+1,32))&amp;T(NOW())</f>
        <v/>
      </c>
      <c r="E418" s="163" t="str">
        <f t="shared" ca="1" si="5"/>
        <v/>
      </c>
      <c r="F418" s="163" t="str">
        <f t="shared" ca="1" si="6"/>
        <v/>
      </c>
      <c r="G418" s="163" t="str">
        <f t="shared" ca="1" si="7"/>
        <v/>
      </c>
      <c r="H418" s="163" t="str">
        <f t="shared" ca="1" si="8"/>
        <v/>
      </c>
      <c r="I418" s="163" t="str">
        <f t="shared" ca="1" si="9"/>
        <v/>
      </c>
      <c r="J418" s="163" t="str">
        <f t="shared" ca="1" si="10"/>
        <v/>
      </c>
      <c r="K418" s="163" t="str">
        <f t="shared" ca="1" si="11"/>
        <v/>
      </c>
      <c r="L418" s="163" t="str">
        <f t="shared" ca="1" si="12"/>
        <v/>
      </c>
      <c r="M418" s="163" t="str">
        <f t="shared" ca="1" si="13"/>
        <v/>
      </c>
      <c r="N418" s="344" t="str">
        <f t="shared" ca="1" si="14"/>
        <v/>
      </c>
      <c r="O418" s="344" t="str">
        <f t="shared" ca="1" si="15"/>
        <v/>
      </c>
      <c r="P418" s="163">
        <f t="shared" ca="1" si="4"/>
        <v>0</v>
      </c>
      <c r="Q418" s="14" t="str">
        <f t="shared" ca="1" si="16"/>
        <v/>
      </c>
      <c r="R418" s="14" t="str">
        <f t="shared" ca="1" si="17"/>
        <v/>
      </c>
      <c r="S418" s="14" t="str">
        <f t="shared" ca="1" si="18"/>
        <v/>
      </c>
      <c r="T418" s="14" t="str">
        <f t="shared" ca="1" si="19"/>
        <v/>
      </c>
      <c r="U418" s="14" t="str">
        <f t="shared" ca="1" si="20"/>
        <v/>
      </c>
      <c r="V418" s="14" t="str">
        <f t="shared" ca="1" si="21"/>
        <v/>
      </c>
      <c r="W418" s="14" t="str">
        <f t="shared" ca="1" si="22"/>
        <v/>
      </c>
      <c r="X418" s="14" t="str">
        <f t="shared" ca="1" si="23"/>
        <v/>
      </c>
      <c r="Y418" s="14" t="str">
        <f t="shared" ca="1" si="24"/>
        <v/>
      </c>
      <c r="Z418" s="14" t="str">
        <f t="shared" ca="1" si="25"/>
        <v/>
      </c>
      <c r="AA418" s="14" t="str">
        <f t="shared" ca="1" si="26"/>
        <v/>
      </c>
      <c r="AB418" s="14" t="str">
        <f t="shared" ca="1" si="27"/>
        <v/>
      </c>
      <c r="AC418" s="14" t="str">
        <f t="shared" ca="1" si="28"/>
        <v/>
      </c>
      <c r="AD418" s="14" t="str">
        <f t="shared" ca="1" si="29"/>
        <v/>
      </c>
      <c r="AE418" s="14" t="str">
        <f t="shared" ca="1" si="30"/>
        <v/>
      </c>
      <c r="AF418" s="14" t="str">
        <f t="shared" ca="1" si="31"/>
        <v/>
      </c>
      <c r="AG418" s="14" t="str">
        <f t="shared" ca="1" si="32"/>
        <v/>
      </c>
      <c r="AH418" s="14" t="str">
        <f t="shared" ca="1" si="33"/>
        <v/>
      </c>
      <c r="AI418" s="14" t="str">
        <f t="shared" ca="1" si="34"/>
        <v/>
      </c>
      <c r="AJ418" s="14" t="str">
        <f t="shared" ca="1" si="35"/>
        <v/>
      </c>
      <c r="AK418" s="14" t="str">
        <f t="shared" ca="1" si="36"/>
        <v/>
      </c>
      <c r="AL418" s="14" t="str">
        <f t="shared" ca="1" si="37"/>
        <v/>
      </c>
      <c r="AM418" s="14" t="str">
        <f t="shared" ca="1" si="38"/>
        <v/>
      </c>
      <c r="AN418" s="14" t="str">
        <f t="shared" ca="1" si="39"/>
        <v/>
      </c>
      <c r="AO418" s="14" t="str">
        <f t="shared" ca="1" si="40"/>
        <v/>
      </c>
      <c r="AP418" s="14" t="str">
        <f t="shared" ca="1" si="41"/>
        <v/>
      </c>
      <c r="AQ418" s="14" t="str">
        <f t="shared" ca="1" si="42"/>
        <v/>
      </c>
      <c r="AR418" s="14" t="str">
        <f t="shared" ca="1" si="43"/>
        <v/>
      </c>
      <c r="AS418" s="14" t="str">
        <f t="shared" ca="1" si="44"/>
        <v/>
      </c>
      <c r="AT418" s="14" t="str">
        <f t="shared" ca="1" si="45"/>
        <v/>
      </c>
      <c r="AU418" s="14" t="str">
        <f t="shared" ca="1" si="46"/>
        <v/>
      </c>
      <c r="AV418" s="14" t="str">
        <f t="shared" ca="1" si="47"/>
        <v/>
      </c>
      <c r="AW418" s="14" t="str">
        <f t="shared" ca="1" si="48"/>
        <v/>
      </c>
      <c r="AX418" s="14" t="str">
        <f t="shared" ca="1" si="49"/>
        <v/>
      </c>
      <c r="AY418" s="14" t="str">
        <f t="shared" ca="1" si="50"/>
        <v/>
      </c>
      <c r="AZ418" s="14" t="str">
        <f t="shared" ca="1" si="51"/>
        <v/>
      </c>
      <c r="BA418" s="14" t="str">
        <f t="shared" ca="1" si="52"/>
        <v/>
      </c>
      <c r="BB418" s="14" t="str">
        <f t="shared" ca="1" si="53"/>
        <v/>
      </c>
      <c r="BC418" s="14" t="str">
        <f t="shared" ca="1" si="54"/>
        <v/>
      </c>
      <c r="BD418" s="14" t="str">
        <f t="shared" ca="1" si="55"/>
        <v/>
      </c>
      <c r="BE418" s="14" t="str">
        <f t="shared" ca="1" si="56"/>
        <v/>
      </c>
      <c r="BF418" s="14" t="str">
        <f t="shared" ca="1" si="57"/>
        <v/>
      </c>
      <c r="BG418" s="14" t="str">
        <f t="shared" ca="1" si="58"/>
        <v/>
      </c>
      <c r="BH418" s="14" t="str">
        <f t="shared" ca="1" si="59"/>
        <v/>
      </c>
      <c r="BI418" s="14" t="str">
        <f t="shared" ca="1" si="60"/>
        <v/>
      </c>
      <c r="BJ418" s="14" t="str">
        <f t="shared" ca="1" si="61"/>
        <v/>
      </c>
      <c r="BK418" s="14" t="str">
        <f t="shared" ca="1" si="62"/>
        <v/>
      </c>
      <c r="BL418" s="14" t="str">
        <f t="shared" ca="1" si="63"/>
        <v/>
      </c>
      <c r="BM418" s="14" t="str">
        <f t="shared" ca="1" si="64"/>
        <v/>
      </c>
      <c r="BN418" s="14" t="str">
        <f t="shared" ca="1" si="65"/>
        <v/>
      </c>
      <c r="BO418" s="14" t="str">
        <f t="shared" ca="1" si="66"/>
        <v/>
      </c>
      <c r="BP418" s="14" t="str">
        <f t="shared" ca="1" si="67"/>
        <v/>
      </c>
      <c r="BQ418" s="14" t="str">
        <f t="shared" ca="1" si="68"/>
        <v/>
      </c>
      <c r="BR418" s="14" t="str">
        <f t="shared" ca="1" si="69"/>
        <v/>
      </c>
      <c r="BS418" s="14" t="str">
        <f t="shared" ca="1" si="70"/>
        <v/>
      </c>
      <c r="BT418" s="14" t="str">
        <f t="shared" ca="1" si="71"/>
        <v/>
      </c>
      <c r="BU418" s="14" t="str">
        <f t="shared" ca="1" si="72"/>
        <v/>
      </c>
      <c r="BV418" s="14" t="str">
        <f t="shared" ca="1" si="73"/>
        <v/>
      </c>
      <c r="BW418" s="14" t="str">
        <f t="shared" ca="1" si="74"/>
        <v/>
      </c>
      <c r="BX418" s="14" t="str">
        <f t="shared" ca="1" si="75"/>
        <v/>
      </c>
      <c r="BY418" s="14" t="str">
        <f t="shared" ca="1" si="76"/>
        <v/>
      </c>
      <c r="BZ418" s="14" t="str">
        <f t="shared" ca="1" si="77"/>
        <v/>
      </c>
      <c r="CA418" s="14" t="str">
        <f t="shared" ca="1" si="78"/>
        <v/>
      </c>
      <c r="CB418" s="14" t="str">
        <f t="shared" ca="1" si="79"/>
        <v/>
      </c>
      <c r="CC418" s="14" t="str">
        <f t="shared" ca="1" si="80"/>
        <v/>
      </c>
      <c r="CD418" s="14" t="str">
        <f t="shared" ca="1" si="81"/>
        <v/>
      </c>
      <c r="CE418" s="14" t="str">
        <f t="shared" ca="1" si="82"/>
        <v/>
      </c>
      <c r="CF418" s="14" t="str">
        <f t="shared" ca="1" si="83"/>
        <v/>
      </c>
      <c r="CG418" s="14" t="str">
        <f t="shared" ca="1" si="84"/>
        <v/>
      </c>
      <c r="CH418" s="14" t="str">
        <f t="shared" ca="1" si="85"/>
        <v/>
      </c>
      <c r="CI418" s="14" t="str">
        <f t="shared" ca="1" si="86"/>
        <v/>
      </c>
      <c r="CJ418" s="14" t="str">
        <f t="shared" ca="1" si="87"/>
        <v/>
      </c>
      <c r="CK418" s="14" t="str">
        <f t="shared" ca="1" si="88"/>
        <v/>
      </c>
      <c r="CL418" s="14" t="str">
        <f t="shared" ca="1" si="89"/>
        <v/>
      </c>
      <c r="CM418" s="14" t="str">
        <f t="shared" ca="1" si="90"/>
        <v/>
      </c>
      <c r="CN418" s="14" t="str">
        <f t="shared" ca="1" si="91"/>
        <v/>
      </c>
      <c r="CO418" s="14" t="str">
        <f t="shared" ca="1" si="92"/>
        <v/>
      </c>
      <c r="CP418" s="14" t="str">
        <f t="shared" ca="1" si="93"/>
        <v/>
      </c>
      <c r="CQ418" s="14" t="str">
        <f t="shared" ca="1" si="94"/>
        <v/>
      </c>
      <c r="CR418" s="14" t="str">
        <f t="shared" ca="1" si="95"/>
        <v/>
      </c>
      <c r="CS418" s="9" t="str">
        <f t="shared" ca="1" si="96"/>
        <v/>
      </c>
      <c r="CT418" s="9" t="str">
        <f t="shared" ca="1" si="97"/>
        <v/>
      </c>
      <c r="CU418" s="9" t="str">
        <f t="shared" ca="1" si="98"/>
        <v/>
      </c>
      <c r="CV418" s="9" t="str">
        <f t="shared" ca="1" si="99"/>
        <v/>
      </c>
      <c r="CW418" s="9" t="str">
        <f t="shared" ca="1" si="100"/>
        <v/>
      </c>
      <c r="CX418" s="9" t="str">
        <f t="shared" ca="1" si="101"/>
        <v/>
      </c>
      <c r="CY418" s="9" t="str">
        <f t="shared" ca="1" si="102"/>
        <v/>
      </c>
      <c r="CZ418" s="9" t="str">
        <f t="shared" ca="1" si="103"/>
        <v/>
      </c>
      <c r="DA418" s="9" t="str">
        <f t="shared" ca="1" si="104"/>
        <v/>
      </c>
      <c r="DB418" s="9" t="str">
        <f t="shared" ca="1" si="105"/>
        <v/>
      </c>
      <c r="DC418" s="9" t="str">
        <f t="shared" ca="1" si="106"/>
        <v/>
      </c>
      <c r="DD418" s="9" t="str">
        <f t="shared" ca="1" si="107"/>
        <v/>
      </c>
      <c r="DE418" s="9" t="str">
        <f t="shared" ca="1" si="108"/>
        <v/>
      </c>
      <c r="DF418" s="9" t="str">
        <f t="shared" ca="1" si="109"/>
        <v/>
      </c>
      <c r="DG418" s="9" t="str">
        <f t="shared" ca="1" si="110"/>
        <v/>
      </c>
      <c r="DH418" s="9" t="str">
        <f t="shared" ca="1" si="111"/>
        <v/>
      </c>
      <c r="DI418" s="9" t="str">
        <f t="shared" ca="1" si="112"/>
        <v/>
      </c>
      <c r="DJ418" s="9" t="str">
        <f t="shared" ca="1" si="113"/>
        <v/>
      </c>
      <c r="DK418" s="9" t="str">
        <f t="shared" ca="1" si="114"/>
        <v/>
      </c>
      <c r="DL418" s="9" t="str">
        <f t="shared" ca="1" si="115"/>
        <v/>
      </c>
      <c r="DM418" s="9" t="str">
        <f t="shared" ca="1" si="116"/>
        <v/>
      </c>
      <c r="DN418" s="9" t="str">
        <f t="shared" ca="1" si="117"/>
        <v/>
      </c>
      <c r="DO418" s="9" t="str">
        <f t="shared" ca="1" si="118"/>
        <v/>
      </c>
      <c r="DP418" s="9" t="str">
        <f t="shared" ca="1" si="119"/>
        <v/>
      </c>
      <c r="DQ418" s="9" t="str">
        <f t="shared" ca="1" si="120"/>
        <v/>
      </c>
      <c r="DR418" s="9" t="str">
        <f t="shared" ca="1" si="121"/>
        <v/>
      </c>
      <c r="DS418" s="9" t="str">
        <f t="shared" ca="1" si="122"/>
        <v/>
      </c>
      <c r="DT418" s="9" t="str">
        <f t="shared" ca="1" si="123"/>
        <v/>
      </c>
      <c r="DU418" s="9" t="str">
        <f t="shared" ca="1" si="124"/>
        <v/>
      </c>
      <c r="DV418" s="9" t="str">
        <f t="shared" ca="1" si="125"/>
        <v/>
      </c>
      <c r="DW418" s="9" t="str">
        <f t="shared" ca="1" si="126"/>
        <v/>
      </c>
      <c r="DX418" s="9" t="str">
        <f t="shared" ca="1" si="127"/>
        <v/>
      </c>
      <c r="DY418" s="9" t="str">
        <f t="shared" ca="1" si="128"/>
        <v/>
      </c>
      <c r="DZ418" s="9" t="str">
        <f t="shared" ca="1" si="129"/>
        <v/>
      </c>
      <c r="EA418" s="9" t="str">
        <f t="shared" ca="1" si="130"/>
        <v/>
      </c>
      <c r="EB418" s="9" t="str">
        <f t="shared" ca="1" si="131"/>
        <v/>
      </c>
      <c r="EC418" s="9" t="str">
        <f t="shared" ca="1" si="132"/>
        <v/>
      </c>
      <c r="ED418" s="9" t="str">
        <f t="shared" ca="1" si="133"/>
        <v/>
      </c>
      <c r="EE418" s="9" t="str">
        <f t="shared" ca="1" si="134"/>
        <v/>
      </c>
      <c r="EF418" s="9" t="str">
        <f t="shared" ca="1" si="135"/>
        <v/>
      </c>
      <c r="EG418" s="9" t="str">
        <f t="shared" ca="1" si="136"/>
        <v/>
      </c>
      <c r="EH418" s="9" t="str">
        <f t="shared" ca="1" si="137"/>
        <v/>
      </c>
      <c r="EI418" s="9" t="str">
        <f t="shared" ca="1" si="138"/>
        <v/>
      </c>
      <c r="EJ418" s="9" t="str">
        <f t="shared" ca="1" si="139"/>
        <v/>
      </c>
      <c r="EK418" s="9" t="str">
        <f t="shared" ca="1" si="140"/>
        <v/>
      </c>
      <c r="EL418" s="9" t="str">
        <f t="shared" ca="1" si="141"/>
        <v/>
      </c>
      <c r="EM418" s="9" t="str">
        <f t="shared" ca="1" si="142"/>
        <v/>
      </c>
      <c r="EN418" s="9" t="str">
        <f t="shared" ca="1" si="143"/>
        <v/>
      </c>
      <c r="EO418" s="9" t="str">
        <f t="shared" ca="1" si="144"/>
        <v/>
      </c>
      <c r="EP418" s="9" t="str">
        <f t="shared" ca="1" si="145"/>
        <v/>
      </c>
      <c r="EQ418" s="9" t="str">
        <f t="shared" ca="1" si="146"/>
        <v/>
      </c>
      <c r="ER418" s="9" t="str">
        <f t="shared" ca="1" si="147"/>
        <v/>
      </c>
      <c r="ES418" s="9" t="str">
        <f t="shared" ca="1" si="148"/>
        <v/>
      </c>
      <c r="ET418" s="9" t="str">
        <f t="shared" ca="1" si="149"/>
        <v/>
      </c>
      <c r="EU418" s="9" t="str">
        <f t="shared" ca="1" si="150"/>
        <v/>
      </c>
      <c r="EV418" s="9" t="str">
        <f t="shared" ca="1" si="151"/>
        <v/>
      </c>
      <c r="EW418" s="9" t="str">
        <f t="shared" ca="1" si="152"/>
        <v/>
      </c>
      <c r="EX418" s="9" t="str">
        <f t="shared" ca="1" si="153"/>
        <v/>
      </c>
      <c r="EY418" s="9" t="str">
        <f t="shared" ca="1" si="154"/>
        <v/>
      </c>
      <c r="EZ418" s="9" t="str">
        <f t="shared" ca="1" si="155"/>
        <v/>
      </c>
      <c r="FA418" s="9" t="str">
        <f t="shared" ca="1" si="156"/>
        <v/>
      </c>
      <c r="FB418" s="9" t="str">
        <f t="shared" ca="1" si="157"/>
        <v/>
      </c>
      <c r="FC418" s="9" t="str">
        <f t="shared" ca="1" si="158"/>
        <v/>
      </c>
      <c r="FD418" s="9" t="str">
        <f t="shared" ca="1" si="159"/>
        <v/>
      </c>
      <c r="FE418" s="9" t="str">
        <f t="shared" ca="1" si="160"/>
        <v/>
      </c>
      <c r="FF418" s="9" t="str">
        <f t="shared" ca="1" si="161"/>
        <v/>
      </c>
      <c r="FG418" s="9" t="str">
        <f t="shared" ca="1" si="162"/>
        <v/>
      </c>
      <c r="FH418" s="9" t="str">
        <f t="shared" ca="1" si="163"/>
        <v/>
      </c>
      <c r="FI418" s="9" t="str">
        <f t="shared" ca="1" si="164"/>
        <v/>
      </c>
      <c r="FJ418" s="9" t="str">
        <f t="shared" ca="1" si="165"/>
        <v/>
      </c>
      <c r="FK418" s="9" t="str">
        <f t="shared" ca="1" si="166"/>
        <v/>
      </c>
      <c r="FL418" s="9" t="str">
        <f t="shared" ca="1" si="167"/>
        <v/>
      </c>
      <c r="FM418" s="9" t="str">
        <f t="shared" ca="1" si="168"/>
        <v/>
      </c>
      <c r="FN418" s="9" t="str">
        <f t="shared" ca="1" si="169"/>
        <v/>
      </c>
      <c r="FO418" s="9" t="str">
        <f t="shared" ca="1" si="170"/>
        <v/>
      </c>
      <c r="FP418" s="9" t="str">
        <f t="shared" ca="1" si="171"/>
        <v/>
      </c>
      <c r="FQ418" s="9" t="str">
        <f t="shared" ca="1" si="172"/>
        <v/>
      </c>
      <c r="FR418" s="9" t="str">
        <f t="shared" ca="1" si="173"/>
        <v/>
      </c>
      <c r="FS418" s="9" t="str">
        <f t="shared" ca="1" si="174"/>
        <v/>
      </c>
      <c r="FT418" s="9" t="str">
        <f t="shared" ca="1" si="175"/>
        <v/>
      </c>
      <c r="FU418" s="9" t="str">
        <f t="shared" ca="1" si="176"/>
        <v/>
      </c>
      <c r="FV418" s="9" t="str">
        <f t="shared" ca="1" si="177"/>
        <v/>
      </c>
      <c r="FW418" s="9" t="str">
        <f t="shared" ca="1" si="178"/>
        <v/>
      </c>
      <c r="FX418" s="9" t="str">
        <f t="shared" ca="1" si="179"/>
        <v/>
      </c>
      <c r="FY418" s="9" t="str">
        <f t="shared" ca="1" si="180"/>
        <v/>
      </c>
      <c r="FZ418" s="9" t="str">
        <f t="shared" ca="1" si="181"/>
        <v/>
      </c>
      <c r="GA418" s="9" t="str">
        <f t="shared" ca="1" si="182"/>
        <v/>
      </c>
      <c r="GB418" s="9" t="str">
        <f t="shared" ca="1" si="183"/>
        <v/>
      </c>
      <c r="GC418" s="9" t="str">
        <f t="shared" ca="1" si="184"/>
        <v/>
      </c>
      <c r="GD418" s="9" t="str">
        <f t="shared" ca="1" si="185"/>
        <v/>
      </c>
      <c r="GE418" s="9" t="str">
        <f t="shared" ca="1" si="186"/>
        <v/>
      </c>
      <c r="GF418" s="9" t="str">
        <f t="shared" ca="1" si="187"/>
        <v/>
      </c>
      <c r="GG418" s="9" t="str">
        <f t="shared" ca="1" si="188"/>
        <v/>
      </c>
      <c r="GH418" s="9" t="str">
        <f t="shared" ca="1" si="189"/>
        <v/>
      </c>
      <c r="GI418" s="9" t="str">
        <f t="shared" ca="1" si="190"/>
        <v/>
      </c>
      <c r="GJ418" s="9" t="str">
        <f t="shared" ca="1" si="191"/>
        <v/>
      </c>
      <c r="GK418" s="9" t="str">
        <f t="shared" ca="1" si="192"/>
        <v/>
      </c>
      <c r="GL418" s="9" t="str">
        <f t="shared" ca="1" si="193"/>
        <v/>
      </c>
      <c r="GM418" s="9" t="str">
        <f t="shared" ca="1" si="194"/>
        <v/>
      </c>
      <c r="GN418" s="9" t="str">
        <f t="shared" ca="1" si="195"/>
        <v/>
      </c>
      <c r="GO418" s="9" t="str">
        <f t="shared" ca="1" si="196"/>
        <v/>
      </c>
      <c r="GP418" s="9" t="str">
        <f t="shared" ca="1" si="197"/>
        <v/>
      </c>
      <c r="GQ418" s="9" t="str">
        <f t="shared" ca="1" si="198"/>
        <v/>
      </c>
      <c r="GR418" s="9" t="str">
        <f t="shared" ca="1" si="199"/>
        <v/>
      </c>
      <c r="GS418" s="9" t="str">
        <f t="shared" ca="1" si="200"/>
        <v/>
      </c>
      <c r="GT418" s="9" t="str">
        <f t="shared" ca="1" si="201"/>
        <v/>
      </c>
      <c r="GU418" s="9" t="str">
        <f t="shared" ca="1" si="202"/>
        <v/>
      </c>
      <c r="GV418" s="9" t="str">
        <f t="shared" ca="1" si="203"/>
        <v/>
      </c>
      <c r="GW418" s="9" t="str">
        <f t="shared" ca="1" si="204"/>
        <v/>
      </c>
      <c r="GX418" s="9" t="str">
        <f t="shared" ca="1" si="205"/>
        <v/>
      </c>
      <c r="GY418" s="9" t="str">
        <f t="shared" ca="1" si="206"/>
        <v/>
      </c>
      <c r="GZ418" s="9" t="str">
        <f t="shared" ca="1" si="207"/>
        <v/>
      </c>
      <c r="HA418" s="9" t="str">
        <f t="shared" ca="1" si="208"/>
        <v/>
      </c>
      <c r="HB418" s="9" t="str">
        <f t="shared" ca="1" si="209"/>
        <v/>
      </c>
      <c r="HC418" s="9" t="str">
        <f t="shared" ca="1" si="210"/>
        <v/>
      </c>
      <c r="HD418" s="9" t="str">
        <f t="shared" ca="1" si="211"/>
        <v/>
      </c>
      <c r="HE418" s="9" t="str">
        <f t="shared" ca="1" si="212"/>
        <v/>
      </c>
      <c r="HF418" s="9" t="str">
        <f t="shared" ca="1" si="213"/>
        <v/>
      </c>
      <c r="HG418" s="9" t="str">
        <f t="shared" ca="1" si="214"/>
        <v/>
      </c>
      <c r="HH418" s="9" t="str">
        <f t="shared" ca="1" si="215"/>
        <v/>
      </c>
      <c r="HI418" s="9" t="str">
        <f t="shared" ca="1" si="216"/>
        <v/>
      </c>
      <c r="HJ418" s="9" t="str">
        <f t="shared" ca="1" si="217"/>
        <v/>
      </c>
      <c r="HK418" s="9" t="str">
        <f t="shared" ca="1" si="218"/>
        <v/>
      </c>
      <c r="HL418" s="9" t="str">
        <f t="shared" ca="1" si="219"/>
        <v/>
      </c>
      <c r="HM418" s="31" t="str">
        <f t="shared" ca="1" si="220"/>
        <v/>
      </c>
      <c r="HN418" s="9" t="str">
        <f t="shared" ca="1" si="221"/>
        <v/>
      </c>
      <c r="HO418" s="9" t="str">
        <f t="shared" ca="1" si="222"/>
        <v/>
      </c>
      <c r="HP418" s="9" t="str">
        <f t="shared" ca="1" si="223"/>
        <v/>
      </c>
      <c r="HQ418" s="9" t="str">
        <f t="shared" ca="1" si="224"/>
        <v/>
      </c>
      <c r="HR418" s="9" t="str">
        <f t="shared" ca="1" si="225"/>
        <v/>
      </c>
      <c r="HS418" s="9" t="str">
        <f t="shared" ca="1" si="226"/>
        <v/>
      </c>
      <c r="HT418" s="9" t="str">
        <f t="shared" ca="1" si="227"/>
        <v/>
      </c>
      <c r="HU418" s="9" t="str">
        <f t="shared" ca="1" si="228"/>
        <v/>
      </c>
      <c r="HV418" s="9" t="str">
        <f t="shared" ca="1" si="229"/>
        <v/>
      </c>
      <c r="HW418" s="9" t="str">
        <f t="shared" ca="1" si="230"/>
        <v/>
      </c>
      <c r="HX418" s="9" t="str">
        <f t="shared" ca="1" si="231"/>
        <v/>
      </c>
      <c r="HY418" s="9" t="str">
        <f t="shared" ca="1" si="232"/>
        <v/>
      </c>
      <c r="HZ418" s="9" t="str">
        <f t="shared" ca="1" si="233"/>
        <v/>
      </c>
      <c r="IA418" s="9" t="str">
        <f t="shared" ca="1" si="234"/>
        <v/>
      </c>
      <c r="IB418" s="9" t="str">
        <f t="shared" ca="1" si="235"/>
        <v/>
      </c>
      <c r="IC418" s="9" t="str">
        <f t="shared" ca="1" si="236"/>
        <v/>
      </c>
      <c r="ID418" s="9" t="str">
        <f t="shared" ca="1" si="237"/>
        <v/>
      </c>
      <c r="IE418" s="9" t="str">
        <f t="shared" ca="1" si="238"/>
        <v/>
      </c>
      <c r="IF418" s="9" t="str">
        <f t="shared" ca="1" si="239"/>
        <v/>
      </c>
      <c r="IG418" s="9" t="str">
        <f t="shared" ca="1" si="240"/>
        <v/>
      </c>
      <c r="IH418" s="9" t="str">
        <f t="shared" ca="1" si="241"/>
        <v/>
      </c>
      <c r="II418" s="9" t="str">
        <f t="shared" ca="1" si="242"/>
        <v/>
      </c>
      <c r="IJ418" s="9" t="str">
        <f t="shared" ca="1" si="243"/>
        <v/>
      </c>
      <c r="IK418" s="9" t="str">
        <f t="shared" ca="1" si="244"/>
        <v/>
      </c>
      <c r="IL418" s="9" t="str">
        <f t="shared" ca="1" si="245"/>
        <v/>
      </c>
      <c r="IM418" s="9" t="str">
        <f t="shared" ca="1" si="246"/>
        <v/>
      </c>
      <c r="IN418" s="9" t="str">
        <f t="shared" ca="1" si="247"/>
        <v/>
      </c>
      <c r="IO418" s="9" t="str">
        <f t="shared" ca="1" si="248"/>
        <v/>
      </c>
      <c r="IP418" s="9" t="str">
        <f t="shared" ca="1" si="249"/>
        <v/>
      </c>
      <c r="IQ418" s="9" t="str">
        <f t="shared" ca="1" si="250"/>
        <v/>
      </c>
      <c r="IR418" s="9" t="str">
        <f t="shared" ca="1" si="251"/>
        <v/>
      </c>
      <c r="IS418" s="9" t="str">
        <f t="shared" ca="1" si="252"/>
        <v/>
      </c>
      <c r="IT418" s="9" t="str">
        <f t="shared" ca="1" si="253"/>
        <v/>
      </c>
      <c r="IU418" s="9" t="str">
        <f t="shared" ca="1" si="254"/>
        <v/>
      </c>
      <c r="IV418" s="31" t="str">
        <f t="shared" ca="1" si="255"/>
        <v/>
      </c>
    </row>
    <row r="419" spans="1:256">
      <c r="B419" s="163">
        <v>43</v>
      </c>
      <c r="C419" s="163" t="str">
        <f ca="1">IF(P419&gt;0,MAX($C$375:C418)+1,"")</f>
        <v/>
      </c>
      <c r="D419" s="163" t="str">
        <f ca="1">IF(ISERROR(INDEX(WS,ROWS($B$377:$B419))),"",MID(INDEX(WS,ROWS($B$377:$B419)), FIND("]",INDEX(WS,ROWS($B$377:$B419)))+1,32))&amp;T(NOW())</f>
        <v/>
      </c>
      <c r="E419" s="163" t="str">
        <f t="shared" ca="1" si="5"/>
        <v/>
      </c>
      <c r="F419" s="163" t="str">
        <f t="shared" ca="1" si="6"/>
        <v/>
      </c>
      <c r="G419" s="163" t="str">
        <f t="shared" ca="1" si="7"/>
        <v/>
      </c>
      <c r="H419" s="163" t="str">
        <f t="shared" ca="1" si="8"/>
        <v/>
      </c>
      <c r="I419" s="163" t="str">
        <f t="shared" ca="1" si="9"/>
        <v/>
      </c>
      <c r="J419" s="163" t="str">
        <f t="shared" ca="1" si="10"/>
        <v/>
      </c>
      <c r="K419" s="163" t="str">
        <f t="shared" ca="1" si="11"/>
        <v/>
      </c>
      <c r="L419" s="163" t="str">
        <f t="shared" ca="1" si="12"/>
        <v/>
      </c>
      <c r="M419" s="163" t="str">
        <f t="shared" ca="1" si="13"/>
        <v/>
      </c>
      <c r="N419" s="344" t="str">
        <f t="shared" ca="1" si="14"/>
        <v/>
      </c>
      <c r="O419" s="344" t="str">
        <f t="shared" ca="1" si="15"/>
        <v/>
      </c>
      <c r="P419" s="163">
        <f t="shared" ca="1" si="4"/>
        <v>0</v>
      </c>
      <c r="Q419" s="14" t="str">
        <f t="shared" ca="1" si="16"/>
        <v/>
      </c>
      <c r="R419" s="14" t="str">
        <f t="shared" ca="1" si="17"/>
        <v/>
      </c>
      <c r="S419" s="14" t="str">
        <f t="shared" ca="1" si="18"/>
        <v/>
      </c>
      <c r="T419" s="14" t="str">
        <f t="shared" ca="1" si="19"/>
        <v/>
      </c>
      <c r="U419" s="14" t="str">
        <f t="shared" ca="1" si="20"/>
        <v/>
      </c>
      <c r="V419" s="14" t="str">
        <f t="shared" ca="1" si="21"/>
        <v/>
      </c>
      <c r="W419" s="14" t="str">
        <f t="shared" ca="1" si="22"/>
        <v/>
      </c>
      <c r="X419" s="14" t="str">
        <f t="shared" ca="1" si="23"/>
        <v/>
      </c>
      <c r="Y419" s="14" t="str">
        <f t="shared" ca="1" si="24"/>
        <v/>
      </c>
      <c r="Z419" s="14" t="str">
        <f t="shared" ca="1" si="25"/>
        <v/>
      </c>
      <c r="AA419" s="14" t="str">
        <f t="shared" ca="1" si="26"/>
        <v/>
      </c>
      <c r="AB419" s="14" t="str">
        <f t="shared" ca="1" si="27"/>
        <v/>
      </c>
      <c r="AC419" s="14" t="str">
        <f t="shared" ca="1" si="28"/>
        <v/>
      </c>
      <c r="AD419" s="14" t="str">
        <f t="shared" ca="1" si="29"/>
        <v/>
      </c>
      <c r="AE419" s="14" t="str">
        <f t="shared" ca="1" si="30"/>
        <v/>
      </c>
      <c r="AF419" s="14" t="str">
        <f t="shared" ca="1" si="31"/>
        <v/>
      </c>
      <c r="AG419" s="14" t="str">
        <f t="shared" ca="1" si="32"/>
        <v/>
      </c>
      <c r="AH419" s="14" t="str">
        <f t="shared" ca="1" si="33"/>
        <v/>
      </c>
      <c r="AI419" s="14" t="str">
        <f t="shared" ca="1" si="34"/>
        <v/>
      </c>
      <c r="AJ419" s="14" t="str">
        <f t="shared" ca="1" si="35"/>
        <v/>
      </c>
      <c r="AK419" s="14" t="str">
        <f t="shared" ca="1" si="36"/>
        <v/>
      </c>
      <c r="AL419" s="14" t="str">
        <f t="shared" ca="1" si="37"/>
        <v/>
      </c>
      <c r="AM419" s="14" t="str">
        <f t="shared" ca="1" si="38"/>
        <v/>
      </c>
      <c r="AN419" s="14" t="str">
        <f t="shared" ca="1" si="39"/>
        <v/>
      </c>
      <c r="AO419" s="14" t="str">
        <f t="shared" ca="1" si="40"/>
        <v/>
      </c>
      <c r="AP419" s="14" t="str">
        <f t="shared" ca="1" si="41"/>
        <v/>
      </c>
      <c r="AQ419" s="14" t="str">
        <f t="shared" ca="1" si="42"/>
        <v/>
      </c>
      <c r="AR419" s="14" t="str">
        <f t="shared" ca="1" si="43"/>
        <v/>
      </c>
      <c r="AS419" s="14" t="str">
        <f t="shared" ca="1" si="44"/>
        <v/>
      </c>
      <c r="AT419" s="14" t="str">
        <f t="shared" ca="1" si="45"/>
        <v/>
      </c>
      <c r="AU419" s="14" t="str">
        <f t="shared" ca="1" si="46"/>
        <v/>
      </c>
      <c r="AV419" s="14" t="str">
        <f t="shared" ca="1" si="47"/>
        <v/>
      </c>
      <c r="AW419" s="14" t="str">
        <f t="shared" ca="1" si="48"/>
        <v/>
      </c>
      <c r="AX419" s="14" t="str">
        <f t="shared" ca="1" si="49"/>
        <v/>
      </c>
      <c r="AY419" s="14" t="str">
        <f t="shared" ca="1" si="50"/>
        <v/>
      </c>
      <c r="AZ419" s="14" t="str">
        <f t="shared" ca="1" si="51"/>
        <v/>
      </c>
      <c r="BA419" s="14" t="str">
        <f t="shared" ca="1" si="52"/>
        <v/>
      </c>
      <c r="BB419" s="14" t="str">
        <f t="shared" ca="1" si="53"/>
        <v/>
      </c>
      <c r="BC419" s="14" t="str">
        <f t="shared" ca="1" si="54"/>
        <v/>
      </c>
      <c r="BD419" s="14" t="str">
        <f t="shared" ca="1" si="55"/>
        <v/>
      </c>
      <c r="BE419" s="14" t="str">
        <f t="shared" ca="1" si="56"/>
        <v/>
      </c>
      <c r="BF419" s="14" t="str">
        <f t="shared" ca="1" si="57"/>
        <v/>
      </c>
      <c r="BG419" s="14" t="str">
        <f t="shared" ca="1" si="58"/>
        <v/>
      </c>
      <c r="BH419" s="14" t="str">
        <f t="shared" ca="1" si="59"/>
        <v/>
      </c>
      <c r="BI419" s="14" t="str">
        <f t="shared" ca="1" si="60"/>
        <v/>
      </c>
      <c r="BJ419" s="14" t="str">
        <f t="shared" ca="1" si="61"/>
        <v/>
      </c>
      <c r="BK419" s="14" t="str">
        <f t="shared" ca="1" si="62"/>
        <v/>
      </c>
      <c r="BL419" s="14" t="str">
        <f t="shared" ca="1" si="63"/>
        <v/>
      </c>
      <c r="BM419" s="14" t="str">
        <f t="shared" ca="1" si="64"/>
        <v/>
      </c>
      <c r="BN419" s="14" t="str">
        <f t="shared" ca="1" si="65"/>
        <v/>
      </c>
      <c r="BO419" s="14" t="str">
        <f t="shared" ca="1" si="66"/>
        <v/>
      </c>
      <c r="BP419" s="14" t="str">
        <f t="shared" ca="1" si="67"/>
        <v/>
      </c>
      <c r="BQ419" s="14" t="str">
        <f t="shared" ca="1" si="68"/>
        <v/>
      </c>
      <c r="BR419" s="14" t="str">
        <f t="shared" ca="1" si="69"/>
        <v/>
      </c>
      <c r="BS419" s="14" t="str">
        <f t="shared" ca="1" si="70"/>
        <v/>
      </c>
      <c r="BT419" s="14" t="str">
        <f t="shared" ca="1" si="71"/>
        <v/>
      </c>
      <c r="BU419" s="14" t="str">
        <f t="shared" ca="1" si="72"/>
        <v/>
      </c>
      <c r="BV419" s="14" t="str">
        <f t="shared" ca="1" si="73"/>
        <v/>
      </c>
      <c r="BW419" s="14" t="str">
        <f t="shared" ca="1" si="74"/>
        <v/>
      </c>
      <c r="BX419" s="14" t="str">
        <f t="shared" ca="1" si="75"/>
        <v/>
      </c>
      <c r="BY419" s="14" t="str">
        <f t="shared" ca="1" si="76"/>
        <v/>
      </c>
      <c r="BZ419" s="14" t="str">
        <f t="shared" ca="1" si="77"/>
        <v/>
      </c>
      <c r="CA419" s="14" t="str">
        <f t="shared" ca="1" si="78"/>
        <v/>
      </c>
      <c r="CB419" s="14" t="str">
        <f t="shared" ca="1" si="79"/>
        <v/>
      </c>
      <c r="CC419" s="14" t="str">
        <f t="shared" ca="1" si="80"/>
        <v/>
      </c>
      <c r="CD419" s="14" t="str">
        <f t="shared" ca="1" si="81"/>
        <v/>
      </c>
      <c r="CE419" s="14" t="str">
        <f t="shared" ca="1" si="82"/>
        <v/>
      </c>
      <c r="CF419" s="14" t="str">
        <f t="shared" ca="1" si="83"/>
        <v/>
      </c>
      <c r="CG419" s="14" t="str">
        <f t="shared" ca="1" si="84"/>
        <v/>
      </c>
      <c r="CH419" s="14" t="str">
        <f t="shared" ca="1" si="85"/>
        <v/>
      </c>
      <c r="CI419" s="14" t="str">
        <f t="shared" ca="1" si="86"/>
        <v/>
      </c>
      <c r="CJ419" s="14" t="str">
        <f t="shared" ca="1" si="87"/>
        <v/>
      </c>
      <c r="CK419" s="14" t="str">
        <f t="shared" ca="1" si="88"/>
        <v/>
      </c>
      <c r="CL419" s="14" t="str">
        <f t="shared" ca="1" si="89"/>
        <v/>
      </c>
      <c r="CM419" s="14" t="str">
        <f t="shared" ca="1" si="90"/>
        <v/>
      </c>
      <c r="CN419" s="14" t="str">
        <f t="shared" ca="1" si="91"/>
        <v/>
      </c>
      <c r="CO419" s="14" t="str">
        <f t="shared" ca="1" si="92"/>
        <v/>
      </c>
      <c r="CP419" s="14" t="str">
        <f t="shared" ca="1" si="93"/>
        <v/>
      </c>
      <c r="CQ419" s="14" t="str">
        <f t="shared" ca="1" si="94"/>
        <v/>
      </c>
      <c r="CR419" s="14" t="str">
        <f t="shared" ca="1" si="95"/>
        <v/>
      </c>
      <c r="CS419" s="9" t="str">
        <f t="shared" ca="1" si="96"/>
        <v/>
      </c>
      <c r="CT419" s="9" t="str">
        <f t="shared" ca="1" si="97"/>
        <v/>
      </c>
      <c r="CU419" s="9" t="str">
        <f t="shared" ca="1" si="98"/>
        <v/>
      </c>
      <c r="CV419" s="9" t="str">
        <f t="shared" ca="1" si="99"/>
        <v/>
      </c>
      <c r="CW419" s="9" t="str">
        <f t="shared" ca="1" si="100"/>
        <v/>
      </c>
      <c r="CX419" s="9" t="str">
        <f t="shared" ca="1" si="101"/>
        <v/>
      </c>
      <c r="CY419" s="9" t="str">
        <f t="shared" ca="1" si="102"/>
        <v/>
      </c>
      <c r="CZ419" s="9" t="str">
        <f t="shared" ca="1" si="103"/>
        <v/>
      </c>
      <c r="DA419" s="9" t="str">
        <f t="shared" ca="1" si="104"/>
        <v/>
      </c>
      <c r="DB419" s="9" t="str">
        <f t="shared" ca="1" si="105"/>
        <v/>
      </c>
      <c r="DC419" s="9" t="str">
        <f t="shared" ca="1" si="106"/>
        <v/>
      </c>
      <c r="DD419" s="9" t="str">
        <f t="shared" ca="1" si="107"/>
        <v/>
      </c>
      <c r="DE419" s="9" t="str">
        <f t="shared" ca="1" si="108"/>
        <v/>
      </c>
      <c r="DF419" s="9" t="str">
        <f t="shared" ca="1" si="109"/>
        <v/>
      </c>
      <c r="DG419" s="9" t="str">
        <f t="shared" ca="1" si="110"/>
        <v/>
      </c>
      <c r="DH419" s="9" t="str">
        <f t="shared" ca="1" si="111"/>
        <v/>
      </c>
      <c r="DI419" s="9" t="str">
        <f t="shared" ca="1" si="112"/>
        <v/>
      </c>
      <c r="DJ419" s="9" t="str">
        <f t="shared" ca="1" si="113"/>
        <v/>
      </c>
      <c r="DK419" s="9" t="str">
        <f t="shared" ca="1" si="114"/>
        <v/>
      </c>
      <c r="DL419" s="9" t="str">
        <f t="shared" ca="1" si="115"/>
        <v/>
      </c>
      <c r="DM419" s="9" t="str">
        <f t="shared" ca="1" si="116"/>
        <v/>
      </c>
      <c r="DN419" s="9" t="str">
        <f t="shared" ca="1" si="117"/>
        <v/>
      </c>
      <c r="DO419" s="9" t="str">
        <f t="shared" ca="1" si="118"/>
        <v/>
      </c>
      <c r="DP419" s="9" t="str">
        <f t="shared" ca="1" si="119"/>
        <v/>
      </c>
      <c r="DQ419" s="9" t="str">
        <f t="shared" ca="1" si="120"/>
        <v/>
      </c>
      <c r="DR419" s="9" t="str">
        <f t="shared" ca="1" si="121"/>
        <v/>
      </c>
      <c r="DS419" s="9" t="str">
        <f t="shared" ca="1" si="122"/>
        <v/>
      </c>
      <c r="DT419" s="9" t="str">
        <f t="shared" ca="1" si="123"/>
        <v/>
      </c>
      <c r="DU419" s="9" t="str">
        <f t="shared" ca="1" si="124"/>
        <v/>
      </c>
      <c r="DV419" s="9" t="str">
        <f t="shared" ca="1" si="125"/>
        <v/>
      </c>
      <c r="DW419" s="9" t="str">
        <f t="shared" ca="1" si="126"/>
        <v/>
      </c>
      <c r="DX419" s="9" t="str">
        <f t="shared" ca="1" si="127"/>
        <v/>
      </c>
      <c r="DY419" s="9" t="str">
        <f t="shared" ca="1" si="128"/>
        <v/>
      </c>
      <c r="DZ419" s="9" t="str">
        <f t="shared" ca="1" si="129"/>
        <v/>
      </c>
      <c r="EA419" s="9" t="str">
        <f t="shared" ca="1" si="130"/>
        <v/>
      </c>
      <c r="EB419" s="9" t="str">
        <f t="shared" ca="1" si="131"/>
        <v/>
      </c>
      <c r="EC419" s="9" t="str">
        <f t="shared" ca="1" si="132"/>
        <v/>
      </c>
      <c r="ED419" s="9" t="str">
        <f t="shared" ca="1" si="133"/>
        <v/>
      </c>
      <c r="EE419" s="9" t="str">
        <f t="shared" ca="1" si="134"/>
        <v/>
      </c>
      <c r="EF419" s="9" t="str">
        <f t="shared" ca="1" si="135"/>
        <v/>
      </c>
      <c r="EG419" s="9" t="str">
        <f t="shared" ca="1" si="136"/>
        <v/>
      </c>
      <c r="EH419" s="9" t="str">
        <f t="shared" ca="1" si="137"/>
        <v/>
      </c>
      <c r="EI419" s="9" t="str">
        <f t="shared" ca="1" si="138"/>
        <v/>
      </c>
      <c r="EJ419" s="9" t="str">
        <f t="shared" ca="1" si="139"/>
        <v/>
      </c>
      <c r="EK419" s="9" t="str">
        <f t="shared" ca="1" si="140"/>
        <v/>
      </c>
      <c r="EL419" s="9" t="str">
        <f t="shared" ca="1" si="141"/>
        <v/>
      </c>
      <c r="EM419" s="9" t="str">
        <f t="shared" ca="1" si="142"/>
        <v/>
      </c>
      <c r="EN419" s="9" t="str">
        <f t="shared" ca="1" si="143"/>
        <v/>
      </c>
      <c r="EO419" s="9" t="str">
        <f t="shared" ca="1" si="144"/>
        <v/>
      </c>
      <c r="EP419" s="9" t="str">
        <f t="shared" ca="1" si="145"/>
        <v/>
      </c>
      <c r="EQ419" s="9" t="str">
        <f t="shared" ca="1" si="146"/>
        <v/>
      </c>
      <c r="ER419" s="9" t="str">
        <f t="shared" ca="1" si="147"/>
        <v/>
      </c>
      <c r="ES419" s="9" t="str">
        <f t="shared" ca="1" si="148"/>
        <v/>
      </c>
      <c r="ET419" s="9" t="str">
        <f t="shared" ca="1" si="149"/>
        <v/>
      </c>
      <c r="EU419" s="9" t="str">
        <f t="shared" ca="1" si="150"/>
        <v/>
      </c>
      <c r="EV419" s="9" t="str">
        <f t="shared" ca="1" si="151"/>
        <v/>
      </c>
      <c r="EW419" s="9" t="str">
        <f t="shared" ca="1" si="152"/>
        <v/>
      </c>
      <c r="EX419" s="9" t="str">
        <f t="shared" ca="1" si="153"/>
        <v/>
      </c>
      <c r="EY419" s="9" t="str">
        <f t="shared" ca="1" si="154"/>
        <v/>
      </c>
      <c r="EZ419" s="9" t="str">
        <f t="shared" ca="1" si="155"/>
        <v/>
      </c>
      <c r="FA419" s="9" t="str">
        <f t="shared" ca="1" si="156"/>
        <v/>
      </c>
      <c r="FB419" s="9" t="str">
        <f t="shared" ca="1" si="157"/>
        <v/>
      </c>
      <c r="FC419" s="9" t="str">
        <f t="shared" ca="1" si="158"/>
        <v/>
      </c>
      <c r="FD419" s="9" t="str">
        <f t="shared" ca="1" si="159"/>
        <v/>
      </c>
      <c r="FE419" s="9" t="str">
        <f t="shared" ca="1" si="160"/>
        <v/>
      </c>
      <c r="FF419" s="9" t="str">
        <f t="shared" ca="1" si="161"/>
        <v/>
      </c>
      <c r="FG419" s="9" t="str">
        <f t="shared" ca="1" si="162"/>
        <v/>
      </c>
      <c r="FH419" s="9" t="str">
        <f t="shared" ca="1" si="163"/>
        <v/>
      </c>
      <c r="FI419" s="9" t="str">
        <f t="shared" ca="1" si="164"/>
        <v/>
      </c>
      <c r="FJ419" s="9" t="str">
        <f t="shared" ca="1" si="165"/>
        <v/>
      </c>
      <c r="FK419" s="9" t="str">
        <f t="shared" ca="1" si="166"/>
        <v/>
      </c>
      <c r="FL419" s="9" t="str">
        <f t="shared" ca="1" si="167"/>
        <v/>
      </c>
      <c r="FM419" s="9" t="str">
        <f t="shared" ca="1" si="168"/>
        <v/>
      </c>
      <c r="FN419" s="9" t="str">
        <f t="shared" ca="1" si="169"/>
        <v/>
      </c>
      <c r="FO419" s="9" t="str">
        <f t="shared" ca="1" si="170"/>
        <v/>
      </c>
      <c r="FP419" s="9" t="str">
        <f t="shared" ca="1" si="171"/>
        <v/>
      </c>
      <c r="FQ419" s="9" t="str">
        <f t="shared" ca="1" si="172"/>
        <v/>
      </c>
      <c r="FR419" s="9" t="str">
        <f t="shared" ca="1" si="173"/>
        <v/>
      </c>
      <c r="FS419" s="9" t="str">
        <f t="shared" ca="1" si="174"/>
        <v/>
      </c>
      <c r="FT419" s="9" t="str">
        <f t="shared" ca="1" si="175"/>
        <v/>
      </c>
      <c r="FU419" s="9" t="str">
        <f t="shared" ca="1" si="176"/>
        <v/>
      </c>
      <c r="FV419" s="9" t="str">
        <f t="shared" ca="1" si="177"/>
        <v/>
      </c>
      <c r="FW419" s="9" t="str">
        <f t="shared" ca="1" si="178"/>
        <v/>
      </c>
      <c r="FX419" s="9" t="str">
        <f t="shared" ca="1" si="179"/>
        <v/>
      </c>
      <c r="FY419" s="9" t="str">
        <f t="shared" ca="1" si="180"/>
        <v/>
      </c>
      <c r="FZ419" s="9" t="str">
        <f t="shared" ca="1" si="181"/>
        <v/>
      </c>
      <c r="GA419" s="9" t="str">
        <f t="shared" ca="1" si="182"/>
        <v/>
      </c>
      <c r="GB419" s="9" t="str">
        <f t="shared" ca="1" si="183"/>
        <v/>
      </c>
      <c r="GC419" s="9" t="str">
        <f t="shared" ca="1" si="184"/>
        <v/>
      </c>
      <c r="GD419" s="9" t="str">
        <f t="shared" ca="1" si="185"/>
        <v/>
      </c>
      <c r="GE419" s="9" t="str">
        <f t="shared" ca="1" si="186"/>
        <v/>
      </c>
      <c r="GF419" s="9" t="str">
        <f t="shared" ca="1" si="187"/>
        <v/>
      </c>
      <c r="GG419" s="9" t="str">
        <f t="shared" ca="1" si="188"/>
        <v/>
      </c>
      <c r="GH419" s="9" t="str">
        <f t="shared" ca="1" si="189"/>
        <v/>
      </c>
      <c r="GI419" s="9" t="str">
        <f t="shared" ca="1" si="190"/>
        <v/>
      </c>
      <c r="GJ419" s="9" t="str">
        <f t="shared" ca="1" si="191"/>
        <v/>
      </c>
      <c r="GK419" s="9" t="str">
        <f t="shared" ca="1" si="192"/>
        <v/>
      </c>
      <c r="GL419" s="9" t="str">
        <f t="shared" ca="1" si="193"/>
        <v/>
      </c>
      <c r="GM419" s="9" t="str">
        <f t="shared" ca="1" si="194"/>
        <v/>
      </c>
      <c r="GN419" s="9" t="str">
        <f t="shared" ca="1" si="195"/>
        <v/>
      </c>
      <c r="GO419" s="9" t="str">
        <f t="shared" ca="1" si="196"/>
        <v/>
      </c>
      <c r="GP419" s="9" t="str">
        <f t="shared" ca="1" si="197"/>
        <v/>
      </c>
      <c r="GQ419" s="9" t="str">
        <f t="shared" ca="1" si="198"/>
        <v/>
      </c>
      <c r="GR419" s="9" t="str">
        <f t="shared" ca="1" si="199"/>
        <v/>
      </c>
      <c r="GS419" s="9" t="str">
        <f t="shared" ca="1" si="200"/>
        <v/>
      </c>
      <c r="GT419" s="9" t="str">
        <f t="shared" ca="1" si="201"/>
        <v/>
      </c>
      <c r="GU419" s="9" t="str">
        <f t="shared" ca="1" si="202"/>
        <v/>
      </c>
      <c r="GV419" s="9" t="str">
        <f t="shared" ca="1" si="203"/>
        <v/>
      </c>
      <c r="GW419" s="9" t="str">
        <f t="shared" ca="1" si="204"/>
        <v/>
      </c>
      <c r="GX419" s="9" t="str">
        <f t="shared" ca="1" si="205"/>
        <v/>
      </c>
      <c r="GY419" s="9" t="str">
        <f t="shared" ca="1" si="206"/>
        <v/>
      </c>
      <c r="GZ419" s="9" t="str">
        <f t="shared" ca="1" si="207"/>
        <v/>
      </c>
      <c r="HA419" s="9" t="str">
        <f t="shared" ca="1" si="208"/>
        <v/>
      </c>
      <c r="HB419" s="9" t="str">
        <f t="shared" ca="1" si="209"/>
        <v/>
      </c>
      <c r="HC419" s="9" t="str">
        <f t="shared" ca="1" si="210"/>
        <v/>
      </c>
      <c r="HD419" s="9" t="str">
        <f t="shared" ca="1" si="211"/>
        <v/>
      </c>
      <c r="HE419" s="9" t="str">
        <f t="shared" ca="1" si="212"/>
        <v/>
      </c>
      <c r="HF419" s="9" t="str">
        <f t="shared" ca="1" si="213"/>
        <v/>
      </c>
      <c r="HG419" s="9" t="str">
        <f t="shared" ca="1" si="214"/>
        <v/>
      </c>
      <c r="HH419" s="9" t="str">
        <f t="shared" ca="1" si="215"/>
        <v/>
      </c>
      <c r="HI419" s="9" t="str">
        <f t="shared" ca="1" si="216"/>
        <v/>
      </c>
      <c r="HJ419" s="9" t="str">
        <f t="shared" ca="1" si="217"/>
        <v/>
      </c>
      <c r="HK419" s="9" t="str">
        <f t="shared" ca="1" si="218"/>
        <v/>
      </c>
      <c r="HL419" s="9" t="str">
        <f t="shared" ca="1" si="219"/>
        <v/>
      </c>
      <c r="HM419" s="31" t="str">
        <f t="shared" ca="1" si="220"/>
        <v/>
      </c>
      <c r="HN419" s="9" t="str">
        <f t="shared" ca="1" si="221"/>
        <v/>
      </c>
      <c r="HO419" s="9" t="str">
        <f t="shared" ca="1" si="222"/>
        <v/>
      </c>
      <c r="HP419" s="9" t="str">
        <f t="shared" ca="1" si="223"/>
        <v/>
      </c>
      <c r="HQ419" s="9" t="str">
        <f t="shared" ca="1" si="224"/>
        <v/>
      </c>
      <c r="HR419" s="9" t="str">
        <f t="shared" ca="1" si="225"/>
        <v/>
      </c>
      <c r="HS419" s="9" t="str">
        <f t="shared" ca="1" si="226"/>
        <v/>
      </c>
      <c r="HT419" s="9" t="str">
        <f t="shared" ca="1" si="227"/>
        <v/>
      </c>
      <c r="HU419" s="9" t="str">
        <f t="shared" ca="1" si="228"/>
        <v/>
      </c>
      <c r="HV419" s="9" t="str">
        <f t="shared" ca="1" si="229"/>
        <v/>
      </c>
      <c r="HW419" s="9" t="str">
        <f t="shared" ca="1" si="230"/>
        <v/>
      </c>
      <c r="HX419" s="9" t="str">
        <f t="shared" ca="1" si="231"/>
        <v/>
      </c>
      <c r="HY419" s="9" t="str">
        <f t="shared" ca="1" si="232"/>
        <v/>
      </c>
      <c r="HZ419" s="9" t="str">
        <f t="shared" ca="1" si="233"/>
        <v/>
      </c>
      <c r="IA419" s="9" t="str">
        <f t="shared" ca="1" si="234"/>
        <v/>
      </c>
      <c r="IB419" s="9" t="str">
        <f t="shared" ca="1" si="235"/>
        <v/>
      </c>
      <c r="IC419" s="9" t="str">
        <f t="shared" ca="1" si="236"/>
        <v/>
      </c>
      <c r="ID419" s="9" t="str">
        <f t="shared" ca="1" si="237"/>
        <v/>
      </c>
      <c r="IE419" s="9" t="str">
        <f t="shared" ca="1" si="238"/>
        <v/>
      </c>
      <c r="IF419" s="9" t="str">
        <f t="shared" ca="1" si="239"/>
        <v/>
      </c>
      <c r="IG419" s="9" t="str">
        <f t="shared" ca="1" si="240"/>
        <v/>
      </c>
      <c r="IH419" s="9" t="str">
        <f t="shared" ca="1" si="241"/>
        <v/>
      </c>
      <c r="II419" s="9" t="str">
        <f t="shared" ca="1" si="242"/>
        <v/>
      </c>
      <c r="IJ419" s="9" t="str">
        <f t="shared" ca="1" si="243"/>
        <v/>
      </c>
      <c r="IK419" s="9" t="str">
        <f t="shared" ca="1" si="244"/>
        <v/>
      </c>
      <c r="IL419" s="9" t="str">
        <f t="shared" ca="1" si="245"/>
        <v/>
      </c>
      <c r="IM419" s="9" t="str">
        <f t="shared" ca="1" si="246"/>
        <v/>
      </c>
      <c r="IN419" s="9" t="str">
        <f t="shared" ca="1" si="247"/>
        <v/>
      </c>
      <c r="IO419" s="9" t="str">
        <f t="shared" ca="1" si="248"/>
        <v/>
      </c>
      <c r="IP419" s="9" t="str">
        <f t="shared" ca="1" si="249"/>
        <v/>
      </c>
      <c r="IQ419" s="9" t="str">
        <f t="shared" ca="1" si="250"/>
        <v/>
      </c>
      <c r="IR419" s="9" t="str">
        <f t="shared" ca="1" si="251"/>
        <v/>
      </c>
      <c r="IS419" s="9" t="str">
        <f t="shared" ca="1" si="252"/>
        <v/>
      </c>
      <c r="IT419" s="9" t="str">
        <f t="shared" ca="1" si="253"/>
        <v/>
      </c>
      <c r="IU419" s="9" t="str">
        <f t="shared" ca="1" si="254"/>
        <v/>
      </c>
      <c r="IV419" s="31" t="str">
        <f t="shared" ca="1" si="255"/>
        <v/>
      </c>
    </row>
    <row r="420" spans="1:256">
      <c r="B420" s="163">
        <v>44</v>
      </c>
      <c r="C420" s="163" t="str">
        <f ca="1">IF(P420&gt;0,MAX($C$375:C419)+1,"")</f>
        <v/>
      </c>
      <c r="D420" s="163" t="str">
        <f ca="1">IF(ISERROR(INDEX(WS,ROWS($B$377:$B420))),"",MID(INDEX(WS,ROWS($B$377:$B420)), FIND("]",INDEX(WS,ROWS($B$377:$B420)))+1,32))&amp;T(NOW())</f>
        <v/>
      </c>
      <c r="E420" s="163" t="str">
        <f t="shared" ca="1" si="5"/>
        <v/>
      </c>
      <c r="F420" s="163" t="str">
        <f t="shared" ca="1" si="6"/>
        <v/>
      </c>
      <c r="G420" s="163" t="str">
        <f t="shared" ca="1" si="7"/>
        <v/>
      </c>
      <c r="H420" s="163" t="str">
        <f t="shared" ca="1" si="8"/>
        <v/>
      </c>
      <c r="I420" s="163" t="str">
        <f t="shared" ca="1" si="9"/>
        <v/>
      </c>
      <c r="J420" s="163" t="str">
        <f t="shared" ca="1" si="10"/>
        <v/>
      </c>
      <c r="K420" s="163" t="str">
        <f t="shared" ca="1" si="11"/>
        <v/>
      </c>
      <c r="L420" s="163" t="str">
        <f t="shared" ca="1" si="12"/>
        <v/>
      </c>
      <c r="M420" s="163" t="str">
        <f t="shared" ca="1" si="13"/>
        <v/>
      </c>
      <c r="N420" s="344" t="str">
        <f t="shared" ca="1" si="14"/>
        <v/>
      </c>
      <c r="O420" s="344" t="str">
        <f t="shared" ca="1" si="15"/>
        <v/>
      </c>
      <c r="P420" s="163">
        <f t="shared" ca="1" si="4"/>
        <v>0</v>
      </c>
      <c r="Q420" s="14" t="str">
        <f t="shared" ca="1" si="16"/>
        <v/>
      </c>
      <c r="R420" s="14" t="str">
        <f t="shared" ca="1" si="17"/>
        <v/>
      </c>
      <c r="S420" s="14" t="str">
        <f t="shared" ca="1" si="18"/>
        <v/>
      </c>
      <c r="T420" s="14" t="str">
        <f t="shared" ca="1" si="19"/>
        <v/>
      </c>
      <c r="U420" s="14" t="str">
        <f t="shared" ca="1" si="20"/>
        <v/>
      </c>
      <c r="V420" s="14" t="str">
        <f t="shared" ca="1" si="21"/>
        <v/>
      </c>
      <c r="W420" s="14" t="str">
        <f t="shared" ca="1" si="22"/>
        <v/>
      </c>
      <c r="X420" s="14" t="str">
        <f t="shared" ca="1" si="23"/>
        <v/>
      </c>
      <c r="Y420" s="14" t="str">
        <f t="shared" ca="1" si="24"/>
        <v/>
      </c>
      <c r="Z420" s="14" t="str">
        <f t="shared" ca="1" si="25"/>
        <v/>
      </c>
      <c r="AA420" s="14" t="str">
        <f t="shared" ca="1" si="26"/>
        <v/>
      </c>
      <c r="AB420" s="14" t="str">
        <f t="shared" ca="1" si="27"/>
        <v/>
      </c>
      <c r="AC420" s="14" t="str">
        <f t="shared" ca="1" si="28"/>
        <v/>
      </c>
      <c r="AD420" s="14" t="str">
        <f t="shared" ca="1" si="29"/>
        <v/>
      </c>
      <c r="AE420" s="14" t="str">
        <f t="shared" ca="1" si="30"/>
        <v/>
      </c>
      <c r="AF420" s="14" t="str">
        <f t="shared" ca="1" si="31"/>
        <v/>
      </c>
      <c r="AG420" s="14" t="str">
        <f t="shared" ca="1" si="32"/>
        <v/>
      </c>
      <c r="AH420" s="14" t="str">
        <f t="shared" ca="1" si="33"/>
        <v/>
      </c>
      <c r="AI420" s="14" t="str">
        <f t="shared" ca="1" si="34"/>
        <v/>
      </c>
      <c r="AJ420" s="14" t="str">
        <f t="shared" ca="1" si="35"/>
        <v/>
      </c>
      <c r="AK420" s="14" t="str">
        <f t="shared" ca="1" si="36"/>
        <v/>
      </c>
      <c r="AL420" s="14" t="str">
        <f t="shared" ca="1" si="37"/>
        <v/>
      </c>
      <c r="AM420" s="14" t="str">
        <f t="shared" ca="1" si="38"/>
        <v/>
      </c>
      <c r="AN420" s="14" t="str">
        <f t="shared" ca="1" si="39"/>
        <v/>
      </c>
      <c r="AO420" s="14" t="str">
        <f t="shared" ca="1" si="40"/>
        <v/>
      </c>
      <c r="AP420" s="14" t="str">
        <f t="shared" ca="1" si="41"/>
        <v/>
      </c>
      <c r="AQ420" s="14" t="str">
        <f t="shared" ca="1" si="42"/>
        <v/>
      </c>
      <c r="AR420" s="14" t="str">
        <f t="shared" ca="1" si="43"/>
        <v/>
      </c>
      <c r="AS420" s="14" t="str">
        <f t="shared" ca="1" si="44"/>
        <v/>
      </c>
      <c r="AT420" s="14" t="str">
        <f t="shared" ca="1" si="45"/>
        <v/>
      </c>
      <c r="AU420" s="14" t="str">
        <f t="shared" ca="1" si="46"/>
        <v/>
      </c>
      <c r="AV420" s="14" t="str">
        <f t="shared" ca="1" si="47"/>
        <v/>
      </c>
      <c r="AW420" s="14" t="str">
        <f t="shared" ca="1" si="48"/>
        <v/>
      </c>
      <c r="AX420" s="14" t="str">
        <f t="shared" ca="1" si="49"/>
        <v/>
      </c>
      <c r="AY420" s="14" t="str">
        <f t="shared" ca="1" si="50"/>
        <v/>
      </c>
      <c r="AZ420" s="14" t="str">
        <f t="shared" ca="1" si="51"/>
        <v/>
      </c>
      <c r="BA420" s="14" t="str">
        <f t="shared" ca="1" si="52"/>
        <v/>
      </c>
      <c r="BB420" s="14" t="str">
        <f t="shared" ca="1" si="53"/>
        <v/>
      </c>
      <c r="BC420" s="14" t="str">
        <f t="shared" ca="1" si="54"/>
        <v/>
      </c>
      <c r="BD420" s="14" t="str">
        <f t="shared" ca="1" si="55"/>
        <v/>
      </c>
      <c r="BE420" s="14" t="str">
        <f t="shared" ca="1" si="56"/>
        <v/>
      </c>
      <c r="BF420" s="14" t="str">
        <f t="shared" ca="1" si="57"/>
        <v/>
      </c>
      <c r="BG420" s="14" t="str">
        <f t="shared" ca="1" si="58"/>
        <v/>
      </c>
      <c r="BH420" s="14" t="str">
        <f t="shared" ca="1" si="59"/>
        <v/>
      </c>
      <c r="BI420" s="14" t="str">
        <f t="shared" ca="1" si="60"/>
        <v/>
      </c>
      <c r="BJ420" s="14" t="str">
        <f t="shared" ca="1" si="61"/>
        <v/>
      </c>
      <c r="BK420" s="14" t="str">
        <f t="shared" ca="1" si="62"/>
        <v/>
      </c>
      <c r="BL420" s="14" t="str">
        <f t="shared" ca="1" si="63"/>
        <v/>
      </c>
      <c r="BM420" s="14" t="str">
        <f t="shared" ca="1" si="64"/>
        <v/>
      </c>
      <c r="BN420" s="14" t="str">
        <f t="shared" ca="1" si="65"/>
        <v/>
      </c>
      <c r="BO420" s="14" t="str">
        <f t="shared" ca="1" si="66"/>
        <v/>
      </c>
      <c r="BP420" s="14" t="str">
        <f t="shared" ca="1" si="67"/>
        <v/>
      </c>
      <c r="BQ420" s="14" t="str">
        <f t="shared" ca="1" si="68"/>
        <v/>
      </c>
      <c r="BR420" s="14" t="str">
        <f t="shared" ca="1" si="69"/>
        <v/>
      </c>
      <c r="BS420" s="14" t="str">
        <f t="shared" ca="1" si="70"/>
        <v/>
      </c>
      <c r="BT420" s="14" t="str">
        <f t="shared" ca="1" si="71"/>
        <v/>
      </c>
      <c r="BU420" s="14" t="str">
        <f t="shared" ca="1" si="72"/>
        <v/>
      </c>
      <c r="BV420" s="14" t="str">
        <f t="shared" ca="1" si="73"/>
        <v/>
      </c>
      <c r="BW420" s="14" t="str">
        <f t="shared" ca="1" si="74"/>
        <v/>
      </c>
      <c r="BX420" s="14" t="str">
        <f t="shared" ca="1" si="75"/>
        <v/>
      </c>
      <c r="BY420" s="14" t="str">
        <f t="shared" ca="1" si="76"/>
        <v/>
      </c>
      <c r="BZ420" s="14" t="str">
        <f t="shared" ca="1" si="77"/>
        <v/>
      </c>
      <c r="CA420" s="14" t="str">
        <f t="shared" ca="1" si="78"/>
        <v/>
      </c>
      <c r="CB420" s="14" t="str">
        <f t="shared" ca="1" si="79"/>
        <v/>
      </c>
      <c r="CC420" s="14" t="str">
        <f t="shared" ca="1" si="80"/>
        <v/>
      </c>
      <c r="CD420" s="14" t="str">
        <f t="shared" ca="1" si="81"/>
        <v/>
      </c>
      <c r="CE420" s="14" t="str">
        <f t="shared" ca="1" si="82"/>
        <v/>
      </c>
      <c r="CF420" s="14" t="str">
        <f t="shared" ca="1" si="83"/>
        <v/>
      </c>
      <c r="CG420" s="14" t="str">
        <f t="shared" ca="1" si="84"/>
        <v/>
      </c>
      <c r="CH420" s="14" t="str">
        <f t="shared" ca="1" si="85"/>
        <v/>
      </c>
      <c r="CI420" s="14" t="str">
        <f t="shared" ca="1" si="86"/>
        <v/>
      </c>
      <c r="CJ420" s="14" t="str">
        <f t="shared" ca="1" si="87"/>
        <v/>
      </c>
      <c r="CK420" s="14" t="str">
        <f t="shared" ca="1" si="88"/>
        <v/>
      </c>
      <c r="CL420" s="14" t="str">
        <f t="shared" ca="1" si="89"/>
        <v/>
      </c>
      <c r="CM420" s="14" t="str">
        <f t="shared" ca="1" si="90"/>
        <v/>
      </c>
      <c r="CN420" s="14" t="str">
        <f t="shared" ca="1" si="91"/>
        <v/>
      </c>
      <c r="CO420" s="14" t="str">
        <f t="shared" ca="1" si="92"/>
        <v/>
      </c>
      <c r="CP420" s="14" t="str">
        <f t="shared" ca="1" si="93"/>
        <v/>
      </c>
      <c r="CQ420" s="14" t="str">
        <f t="shared" ca="1" si="94"/>
        <v/>
      </c>
      <c r="CR420" s="14" t="str">
        <f t="shared" ca="1" si="95"/>
        <v/>
      </c>
      <c r="CS420" s="9" t="str">
        <f t="shared" ca="1" si="96"/>
        <v/>
      </c>
      <c r="CT420" s="9" t="str">
        <f t="shared" ca="1" si="97"/>
        <v/>
      </c>
      <c r="CU420" s="9" t="str">
        <f t="shared" ca="1" si="98"/>
        <v/>
      </c>
      <c r="CV420" s="9" t="str">
        <f t="shared" ca="1" si="99"/>
        <v/>
      </c>
      <c r="CW420" s="9" t="str">
        <f t="shared" ca="1" si="100"/>
        <v/>
      </c>
      <c r="CX420" s="9" t="str">
        <f t="shared" ca="1" si="101"/>
        <v/>
      </c>
      <c r="CY420" s="9" t="str">
        <f t="shared" ca="1" si="102"/>
        <v/>
      </c>
      <c r="CZ420" s="9" t="str">
        <f t="shared" ca="1" si="103"/>
        <v/>
      </c>
      <c r="DA420" s="9" t="str">
        <f t="shared" ca="1" si="104"/>
        <v/>
      </c>
      <c r="DB420" s="9" t="str">
        <f t="shared" ca="1" si="105"/>
        <v/>
      </c>
      <c r="DC420" s="9" t="str">
        <f t="shared" ca="1" si="106"/>
        <v/>
      </c>
      <c r="DD420" s="9" t="str">
        <f t="shared" ca="1" si="107"/>
        <v/>
      </c>
      <c r="DE420" s="9" t="str">
        <f t="shared" ca="1" si="108"/>
        <v/>
      </c>
      <c r="DF420" s="9" t="str">
        <f t="shared" ca="1" si="109"/>
        <v/>
      </c>
      <c r="DG420" s="9" t="str">
        <f t="shared" ca="1" si="110"/>
        <v/>
      </c>
      <c r="DH420" s="9" t="str">
        <f t="shared" ca="1" si="111"/>
        <v/>
      </c>
      <c r="DI420" s="9" t="str">
        <f t="shared" ca="1" si="112"/>
        <v/>
      </c>
      <c r="DJ420" s="9" t="str">
        <f t="shared" ca="1" si="113"/>
        <v/>
      </c>
      <c r="DK420" s="9" t="str">
        <f t="shared" ca="1" si="114"/>
        <v/>
      </c>
      <c r="DL420" s="9" t="str">
        <f t="shared" ca="1" si="115"/>
        <v/>
      </c>
      <c r="DM420" s="9" t="str">
        <f t="shared" ca="1" si="116"/>
        <v/>
      </c>
      <c r="DN420" s="9" t="str">
        <f t="shared" ca="1" si="117"/>
        <v/>
      </c>
      <c r="DO420" s="9" t="str">
        <f t="shared" ca="1" si="118"/>
        <v/>
      </c>
      <c r="DP420" s="9" t="str">
        <f t="shared" ca="1" si="119"/>
        <v/>
      </c>
      <c r="DQ420" s="9" t="str">
        <f t="shared" ca="1" si="120"/>
        <v/>
      </c>
      <c r="DR420" s="9" t="str">
        <f t="shared" ca="1" si="121"/>
        <v/>
      </c>
      <c r="DS420" s="9" t="str">
        <f t="shared" ca="1" si="122"/>
        <v/>
      </c>
      <c r="DT420" s="9" t="str">
        <f t="shared" ca="1" si="123"/>
        <v/>
      </c>
      <c r="DU420" s="9" t="str">
        <f t="shared" ca="1" si="124"/>
        <v/>
      </c>
      <c r="DV420" s="9" t="str">
        <f t="shared" ca="1" si="125"/>
        <v/>
      </c>
      <c r="DW420" s="9" t="str">
        <f t="shared" ca="1" si="126"/>
        <v/>
      </c>
      <c r="DX420" s="9" t="str">
        <f t="shared" ca="1" si="127"/>
        <v/>
      </c>
      <c r="DY420" s="9" t="str">
        <f t="shared" ca="1" si="128"/>
        <v/>
      </c>
      <c r="DZ420" s="9" t="str">
        <f t="shared" ca="1" si="129"/>
        <v/>
      </c>
      <c r="EA420" s="9" t="str">
        <f t="shared" ca="1" si="130"/>
        <v/>
      </c>
      <c r="EB420" s="9" t="str">
        <f t="shared" ca="1" si="131"/>
        <v/>
      </c>
      <c r="EC420" s="9" t="str">
        <f t="shared" ca="1" si="132"/>
        <v/>
      </c>
      <c r="ED420" s="9" t="str">
        <f t="shared" ca="1" si="133"/>
        <v/>
      </c>
      <c r="EE420" s="9" t="str">
        <f t="shared" ca="1" si="134"/>
        <v/>
      </c>
      <c r="EF420" s="9" t="str">
        <f t="shared" ca="1" si="135"/>
        <v/>
      </c>
      <c r="EG420" s="9" t="str">
        <f t="shared" ca="1" si="136"/>
        <v/>
      </c>
      <c r="EH420" s="9" t="str">
        <f t="shared" ca="1" si="137"/>
        <v/>
      </c>
      <c r="EI420" s="9" t="str">
        <f t="shared" ca="1" si="138"/>
        <v/>
      </c>
      <c r="EJ420" s="9" t="str">
        <f t="shared" ca="1" si="139"/>
        <v/>
      </c>
      <c r="EK420" s="9" t="str">
        <f t="shared" ca="1" si="140"/>
        <v/>
      </c>
      <c r="EL420" s="9" t="str">
        <f t="shared" ca="1" si="141"/>
        <v/>
      </c>
      <c r="EM420" s="9" t="str">
        <f t="shared" ca="1" si="142"/>
        <v/>
      </c>
      <c r="EN420" s="9" t="str">
        <f t="shared" ca="1" si="143"/>
        <v/>
      </c>
      <c r="EO420" s="9" t="str">
        <f t="shared" ca="1" si="144"/>
        <v/>
      </c>
      <c r="EP420" s="9" t="str">
        <f t="shared" ca="1" si="145"/>
        <v/>
      </c>
      <c r="EQ420" s="9" t="str">
        <f t="shared" ca="1" si="146"/>
        <v/>
      </c>
      <c r="ER420" s="9" t="str">
        <f t="shared" ca="1" si="147"/>
        <v/>
      </c>
      <c r="ES420" s="9" t="str">
        <f t="shared" ca="1" si="148"/>
        <v/>
      </c>
      <c r="ET420" s="9" t="str">
        <f t="shared" ca="1" si="149"/>
        <v/>
      </c>
      <c r="EU420" s="9" t="str">
        <f t="shared" ca="1" si="150"/>
        <v/>
      </c>
      <c r="EV420" s="9" t="str">
        <f t="shared" ca="1" si="151"/>
        <v/>
      </c>
      <c r="EW420" s="9" t="str">
        <f t="shared" ca="1" si="152"/>
        <v/>
      </c>
      <c r="EX420" s="9" t="str">
        <f t="shared" ca="1" si="153"/>
        <v/>
      </c>
      <c r="EY420" s="9" t="str">
        <f t="shared" ca="1" si="154"/>
        <v/>
      </c>
      <c r="EZ420" s="9" t="str">
        <f t="shared" ca="1" si="155"/>
        <v/>
      </c>
      <c r="FA420" s="9" t="str">
        <f t="shared" ca="1" si="156"/>
        <v/>
      </c>
      <c r="FB420" s="9" t="str">
        <f t="shared" ca="1" si="157"/>
        <v/>
      </c>
      <c r="FC420" s="9" t="str">
        <f t="shared" ca="1" si="158"/>
        <v/>
      </c>
      <c r="FD420" s="9" t="str">
        <f t="shared" ca="1" si="159"/>
        <v/>
      </c>
      <c r="FE420" s="9" t="str">
        <f t="shared" ca="1" si="160"/>
        <v/>
      </c>
      <c r="FF420" s="9" t="str">
        <f t="shared" ca="1" si="161"/>
        <v/>
      </c>
      <c r="FG420" s="9" t="str">
        <f t="shared" ca="1" si="162"/>
        <v/>
      </c>
      <c r="FH420" s="9" t="str">
        <f t="shared" ca="1" si="163"/>
        <v/>
      </c>
      <c r="FI420" s="9" t="str">
        <f t="shared" ca="1" si="164"/>
        <v/>
      </c>
      <c r="FJ420" s="9" t="str">
        <f t="shared" ca="1" si="165"/>
        <v/>
      </c>
      <c r="FK420" s="9" t="str">
        <f t="shared" ca="1" si="166"/>
        <v/>
      </c>
      <c r="FL420" s="9" t="str">
        <f t="shared" ca="1" si="167"/>
        <v/>
      </c>
      <c r="FM420" s="9" t="str">
        <f t="shared" ca="1" si="168"/>
        <v/>
      </c>
      <c r="FN420" s="9" t="str">
        <f t="shared" ca="1" si="169"/>
        <v/>
      </c>
      <c r="FO420" s="9" t="str">
        <f t="shared" ca="1" si="170"/>
        <v/>
      </c>
      <c r="FP420" s="9" t="str">
        <f t="shared" ca="1" si="171"/>
        <v/>
      </c>
      <c r="FQ420" s="9" t="str">
        <f t="shared" ca="1" si="172"/>
        <v/>
      </c>
      <c r="FR420" s="9" t="str">
        <f t="shared" ca="1" si="173"/>
        <v/>
      </c>
      <c r="FS420" s="9" t="str">
        <f t="shared" ca="1" si="174"/>
        <v/>
      </c>
      <c r="FT420" s="9" t="str">
        <f t="shared" ca="1" si="175"/>
        <v/>
      </c>
      <c r="FU420" s="9" t="str">
        <f t="shared" ca="1" si="176"/>
        <v/>
      </c>
      <c r="FV420" s="9" t="str">
        <f t="shared" ca="1" si="177"/>
        <v/>
      </c>
      <c r="FW420" s="9" t="str">
        <f t="shared" ca="1" si="178"/>
        <v/>
      </c>
      <c r="FX420" s="9" t="str">
        <f t="shared" ca="1" si="179"/>
        <v/>
      </c>
      <c r="FY420" s="9" t="str">
        <f t="shared" ca="1" si="180"/>
        <v/>
      </c>
      <c r="FZ420" s="9" t="str">
        <f t="shared" ca="1" si="181"/>
        <v/>
      </c>
      <c r="GA420" s="9" t="str">
        <f t="shared" ca="1" si="182"/>
        <v/>
      </c>
      <c r="GB420" s="9" t="str">
        <f t="shared" ca="1" si="183"/>
        <v/>
      </c>
      <c r="GC420" s="9" t="str">
        <f t="shared" ca="1" si="184"/>
        <v/>
      </c>
      <c r="GD420" s="9" t="str">
        <f t="shared" ca="1" si="185"/>
        <v/>
      </c>
      <c r="GE420" s="9" t="str">
        <f t="shared" ca="1" si="186"/>
        <v/>
      </c>
      <c r="GF420" s="9" t="str">
        <f t="shared" ca="1" si="187"/>
        <v/>
      </c>
      <c r="GG420" s="9" t="str">
        <f t="shared" ca="1" si="188"/>
        <v/>
      </c>
      <c r="GH420" s="9" t="str">
        <f t="shared" ca="1" si="189"/>
        <v/>
      </c>
      <c r="GI420" s="9" t="str">
        <f t="shared" ca="1" si="190"/>
        <v/>
      </c>
      <c r="GJ420" s="9" t="str">
        <f t="shared" ca="1" si="191"/>
        <v/>
      </c>
      <c r="GK420" s="9" t="str">
        <f t="shared" ca="1" si="192"/>
        <v/>
      </c>
      <c r="GL420" s="9" t="str">
        <f t="shared" ca="1" si="193"/>
        <v/>
      </c>
      <c r="GM420" s="9" t="str">
        <f t="shared" ca="1" si="194"/>
        <v/>
      </c>
      <c r="GN420" s="9" t="str">
        <f t="shared" ca="1" si="195"/>
        <v/>
      </c>
      <c r="GO420" s="9" t="str">
        <f t="shared" ca="1" si="196"/>
        <v/>
      </c>
      <c r="GP420" s="9" t="str">
        <f t="shared" ca="1" si="197"/>
        <v/>
      </c>
      <c r="GQ420" s="9" t="str">
        <f t="shared" ca="1" si="198"/>
        <v/>
      </c>
      <c r="GR420" s="9" t="str">
        <f t="shared" ca="1" si="199"/>
        <v/>
      </c>
      <c r="GS420" s="9" t="str">
        <f t="shared" ca="1" si="200"/>
        <v/>
      </c>
      <c r="GT420" s="9" t="str">
        <f t="shared" ca="1" si="201"/>
        <v/>
      </c>
      <c r="GU420" s="9" t="str">
        <f t="shared" ca="1" si="202"/>
        <v/>
      </c>
      <c r="GV420" s="9" t="str">
        <f t="shared" ca="1" si="203"/>
        <v/>
      </c>
      <c r="GW420" s="9" t="str">
        <f t="shared" ca="1" si="204"/>
        <v/>
      </c>
      <c r="GX420" s="9" t="str">
        <f t="shared" ca="1" si="205"/>
        <v/>
      </c>
      <c r="GY420" s="9" t="str">
        <f t="shared" ca="1" si="206"/>
        <v/>
      </c>
      <c r="GZ420" s="9" t="str">
        <f t="shared" ca="1" si="207"/>
        <v/>
      </c>
      <c r="HA420" s="9" t="str">
        <f t="shared" ca="1" si="208"/>
        <v/>
      </c>
      <c r="HB420" s="9" t="str">
        <f t="shared" ca="1" si="209"/>
        <v/>
      </c>
      <c r="HC420" s="9" t="str">
        <f t="shared" ca="1" si="210"/>
        <v/>
      </c>
      <c r="HD420" s="9" t="str">
        <f t="shared" ca="1" si="211"/>
        <v/>
      </c>
      <c r="HE420" s="9" t="str">
        <f t="shared" ca="1" si="212"/>
        <v/>
      </c>
      <c r="HF420" s="9" t="str">
        <f t="shared" ca="1" si="213"/>
        <v/>
      </c>
      <c r="HG420" s="9" t="str">
        <f t="shared" ca="1" si="214"/>
        <v/>
      </c>
      <c r="HH420" s="9" t="str">
        <f t="shared" ca="1" si="215"/>
        <v/>
      </c>
      <c r="HI420" s="9" t="str">
        <f t="shared" ca="1" si="216"/>
        <v/>
      </c>
      <c r="HJ420" s="9" t="str">
        <f t="shared" ca="1" si="217"/>
        <v/>
      </c>
      <c r="HK420" s="9" t="str">
        <f t="shared" ca="1" si="218"/>
        <v/>
      </c>
      <c r="HL420" s="9" t="str">
        <f t="shared" ca="1" si="219"/>
        <v/>
      </c>
      <c r="HM420" s="31" t="str">
        <f t="shared" ca="1" si="220"/>
        <v/>
      </c>
      <c r="HN420" s="9" t="str">
        <f t="shared" ca="1" si="221"/>
        <v/>
      </c>
      <c r="HO420" s="9" t="str">
        <f t="shared" ca="1" si="222"/>
        <v/>
      </c>
      <c r="HP420" s="9" t="str">
        <f t="shared" ca="1" si="223"/>
        <v/>
      </c>
      <c r="HQ420" s="9" t="str">
        <f t="shared" ca="1" si="224"/>
        <v/>
      </c>
      <c r="HR420" s="9" t="str">
        <f t="shared" ca="1" si="225"/>
        <v/>
      </c>
      <c r="HS420" s="9" t="str">
        <f t="shared" ca="1" si="226"/>
        <v/>
      </c>
      <c r="HT420" s="9" t="str">
        <f t="shared" ca="1" si="227"/>
        <v/>
      </c>
      <c r="HU420" s="9" t="str">
        <f t="shared" ca="1" si="228"/>
        <v/>
      </c>
      <c r="HV420" s="9" t="str">
        <f t="shared" ca="1" si="229"/>
        <v/>
      </c>
      <c r="HW420" s="9" t="str">
        <f t="shared" ca="1" si="230"/>
        <v/>
      </c>
      <c r="HX420" s="9" t="str">
        <f t="shared" ca="1" si="231"/>
        <v/>
      </c>
      <c r="HY420" s="9" t="str">
        <f t="shared" ca="1" si="232"/>
        <v/>
      </c>
      <c r="HZ420" s="9" t="str">
        <f t="shared" ca="1" si="233"/>
        <v/>
      </c>
      <c r="IA420" s="9" t="str">
        <f t="shared" ca="1" si="234"/>
        <v/>
      </c>
      <c r="IB420" s="9" t="str">
        <f t="shared" ca="1" si="235"/>
        <v/>
      </c>
      <c r="IC420" s="9" t="str">
        <f t="shared" ca="1" si="236"/>
        <v/>
      </c>
      <c r="ID420" s="9" t="str">
        <f t="shared" ca="1" si="237"/>
        <v/>
      </c>
      <c r="IE420" s="9" t="str">
        <f t="shared" ca="1" si="238"/>
        <v/>
      </c>
      <c r="IF420" s="9" t="str">
        <f t="shared" ca="1" si="239"/>
        <v/>
      </c>
      <c r="IG420" s="9" t="str">
        <f t="shared" ca="1" si="240"/>
        <v/>
      </c>
      <c r="IH420" s="9" t="str">
        <f t="shared" ca="1" si="241"/>
        <v/>
      </c>
      <c r="II420" s="9" t="str">
        <f t="shared" ca="1" si="242"/>
        <v/>
      </c>
      <c r="IJ420" s="9" t="str">
        <f t="shared" ca="1" si="243"/>
        <v/>
      </c>
      <c r="IK420" s="9" t="str">
        <f t="shared" ca="1" si="244"/>
        <v/>
      </c>
      <c r="IL420" s="9" t="str">
        <f t="shared" ca="1" si="245"/>
        <v/>
      </c>
      <c r="IM420" s="9" t="str">
        <f t="shared" ca="1" si="246"/>
        <v/>
      </c>
      <c r="IN420" s="9" t="str">
        <f t="shared" ca="1" si="247"/>
        <v/>
      </c>
      <c r="IO420" s="9" t="str">
        <f t="shared" ca="1" si="248"/>
        <v/>
      </c>
      <c r="IP420" s="9" t="str">
        <f t="shared" ca="1" si="249"/>
        <v/>
      </c>
      <c r="IQ420" s="9" t="str">
        <f t="shared" ca="1" si="250"/>
        <v/>
      </c>
      <c r="IR420" s="9" t="str">
        <f t="shared" ca="1" si="251"/>
        <v/>
      </c>
      <c r="IS420" s="9" t="str">
        <f t="shared" ca="1" si="252"/>
        <v/>
      </c>
      <c r="IT420" s="9" t="str">
        <f t="shared" ca="1" si="253"/>
        <v/>
      </c>
      <c r="IU420" s="9" t="str">
        <f t="shared" ca="1" si="254"/>
        <v/>
      </c>
      <c r="IV420" s="31" t="str">
        <f t="shared" ca="1" si="255"/>
        <v/>
      </c>
    </row>
    <row r="421" spans="1:256">
      <c r="B421" s="163">
        <v>45</v>
      </c>
      <c r="C421" s="163" t="str">
        <f ca="1">IF(P421&gt;0,MAX($C$375:C420)+1,"")</f>
        <v/>
      </c>
      <c r="D421" s="163" t="str">
        <f ca="1">IF(ISERROR(INDEX(WS,ROWS($B$377:$B421))),"",MID(INDEX(WS,ROWS($B$377:$B421)), FIND("]",INDEX(WS,ROWS($B$377:$B421)))+1,32))&amp;T(NOW())</f>
        <v/>
      </c>
      <c r="E421" s="163" t="str">
        <f t="shared" ca="1" si="5"/>
        <v/>
      </c>
      <c r="F421" s="163" t="str">
        <f t="shared" ca="1" si="6"/>
        <v/>
      </c>
      <c r="G421" s="163" t="str">
        <f t="shared" ca="1" si="7"/>
        <v/>
      </c>
      <c r="H421" s="163" t="str">
        <f t="shared" ca="1" si="8"/>
        <v/>
      </c>
      <c r="I421" s="163" t="str">
        <f t="shared" ca="1" si="9"/>
        <v/>
      </c>
      <c r="J421" s="163" t="str">
        <f t="shared" ca="1" si="10"/>
        <v/>
      </c>
      <c r="K421" s="163" t="str">
        <f t="shared" ca="1" si="11"/>
        <v/>
      </c>
      <c r="L421" s="163" t="str">
        <f t="shared" ca="1" si="12"/>
        <v/>
      </c>
      <c r="M421" s="163" t="str">
        <f t="shared" ca="1" si="13"/>
        <v/>
      </c>
      <c r="N421" s="344" t="str">
        <f t="shared" ca="1" si="14"/>
        <v/>
      </c>
      <c r="O421" s="344" t="str">
        <f t="shared" ca="1" si="15"/>
        <v/>
      </c>
      <c r="P421" s="163">
        <f t="shared" ca="1" si="4"/>
        <v>0</v>
      </c>
      <c r="Q421" s="14" t="str">
        <f t="shared" ca="1" si="16"/>
        <v/>
      </c>
      <c r="R421" s="14" t="str">
        <f t="shared" ca="1" si="17"/>
        <v/>
      </c>
      <c r="S421" s="14" t="str">
        <f t="shared" ca="1" si="18"/>
        <v/>
      </c>
      <c r="T421" s="14" t="str">
        <f t="shared" ca="1" si="19"/>
        <v/>
      </c>
      <c r="U421" s="14" t="str">
        <f t="shared" ca="1" si="20"/>
        <v/>
      </c>
      <c r="V421" s="14" t="str">
        <f t="shared" ca="1" si="21"/>
        <v/>
      </c>
      <c r="W421" s="14" t="str">
        <f t="shared" ca="1" si="22"/>
        <v/>
      </c>
      <c r="X421" s="14" t="str">
        <f t="shared" ca="1" si="23"/>
        <v/>
      </c>
      <c r="Y421" s="14" t="str">
        <f t="shared" ca="1" si="24"/>
        <v/>
      </c>
      <c r="Z421" s="14" t="str">
        <f t="shared" ca="1" si="25"/>
        <v/>
      </c>
      <c r="AA421" s="14" t="str">
        <f t="shared" ca="1" si="26"/>
        <v/>
      </c>
      <c r="AB421" s="14" t="str">
        <f t="shared" ca="1" si="27"/>
        <v/>
      </c>
      <c r="AC421" s="14" t="str">
        <f t="shared" ca="1" si="28"/>
        <v/>
      </c>
      <c r="AD421" s="14" t="str">
        <f t="shared" ca="1" si="29"/>
        <v/>
      </c>
      <c r="AE421" s="14" t="str">
        <f t="shared" ca="1" si="30"/>
        <v/>
      </c>
      <c r="AF421" s="14" t="str">
        <f t="shared" ca="1" si="31"/>
        <v/>
      </c>
      <c r="AG421" s="14" t="str">
        <f t="shared" ca="1" si="32"/>
        <v/>
      </c>
      <c r="AH421" s="14" t="str">
        <f t="shared" ca="1" si="33"/>
        <v/>
      </c>
      <c r="AI421" s="14" t="str">
        <f t="shared" ca="1" si="34"/>
        <v/>
      </c>
      <c r="AJ421" s="14" t="str">
        <f t="shared" ca="1" si="35"/>
        <v/>
      </c>
      <c r="AK421" s="14" t="str">
        <f t="shared" ca="1" si="36"/>
        <v/>
      </c>
      <c r="AL421" s="14" t="str">
        <f t="shared" ca="1" si="37"/>
        <v/>
      </c>
      <c r="AM421" s="14" t="str">
        <f t="shared" ca="1" si="38"/>
        <v/>
      </c>
      <c r="AN421" s="14" t="str">
        <f t="shared" ca="1" si="39"/>
        <v/>
      </c>
      <c r="AO421" s="14" t="str">
        <f t="shared" ca="1" si="40"/>
        <v/>
      </c>
      <c r="AP421" s="14" t="str">
        <f t="shared" ca="1" si="41"/>
        <v/>
      </c>
      <c r="AQ421" s="14" t="str">
        <f t="shared" ca="1" si="42"/>
        <v/>
      </c>
      <c r="AR421" s="14" t="str">
        <f t="shared" ca="1" si="43"/>
        <v/>
      </c>
      <c r="AS421" s="14" t="str">
        <f t="shared" ca="1" si="44"/>
        <v/>
      </c>
      <c r="AT421" s="14" t="str">
        <f t="shared" ca="1" si="45"/>
        <v/>
      </c>
      <c r="AU421" s="14" t="str">
        <f t="shared" ca="1" si="46"/>
        <v/>
      </c>
      <c r="AV421" s="14" t="str">
        <f t="shared" ca="1" si="47"/>
        <v/>
      </c>
      <c r="AW421" s="14" t="str">
        <f t="shared" ca="1" si="48"/>
        <v/>
      </c>
      <c r="AX421" s="14" t="str">
        <f t="shared" ca="1" si="49"/>
        <v/>
      </c>
      <c r="AY421" s="14" t="str">
        <f t="shared" ca="1" si="50"/>
        <v/>
      </c>
      <c r="AZ421" s="14" t="str">
        <f t="shared" ca="1" si="51"/>
        <v/>
      </c>
      <c r="BA421" s="14" t="str">
        <f t="shared" ca="1" si="52"/>
        <v/>
      </c>
      <c r="BB421" s="14" t="str">
        <f t="shared" ca="1" si="53"/>
        <v/>
      </c>
      <c r="BC421" s="14" t="str">
        <f t="shared" ca="1" si="54"/>
        <v/>
      </c>
      <c r="BD421" s="14" t="str">
        <f t="shared" ca="1" si="55"/>
        <v/>
      </c>
      <c r="BE421" s="14" t="str">
        <f t="shared" ca="1" si="56"/>
        <v/>
      </c>
      <c r="BF421" s="14" t="str">
        <f t="shared" ca="1" si="57"/>
        <v/>
      </c>
      <c r="BG421" s="14" t="str">
        <f t="shared" ca="1" si="58"/>
        <v/>
      </c>
      <c r="BH421" s="14" t="str">
        <f t="shared" ca="1" si="59"/>
        <v/>
      </c>
      <c r="BI421" s="14" t="str">
        <f t="shared" ca="1" si="60"/>
        <v/>
      </c>
      <c r="BJ421" s="14" t="str">
        <f t="shared" ca="1" si="61"/>
        <v/>
      </c>
      <c r="BK421" s="14" t="str">
        <f t="shared" ca="1" si="62"/>
        <v/>
      </c>
      <c r="BL421" s="14" t="str">
        <f t="shared" ca="1" si="63"/>
        <v/>
      </c>
      <c r="BM421" s="14" t="str">
        <f t="shared" ca="1" si="64"/>
        <v/>
      </c>
      <c r="BN421" s="14" t="str">
        <f t="shared" ca="1" si="65"/>
        <v/>
      </c>
      <c r="BO421" s="14" t="str">
        <f t="shared" ca="1" si="66"/>
        <v/>
      </c>
      <c r="BP421" s="14" t="str">
        <f t="shared" ca="1" si="67"/>
        <v/>
      </c>
      <c r="BQ421" s="14" t="str">
        <f t="shared" ca="1" si="68"/>
        <v/>
      </c>
      <c r="BR421" s="14" t="str">
        <f t="shared" ca="1" si="69"/>
        <v/>
      </c>
      <c r="BS421" s="14" t="str">
        <f t="shared" ca="1" si="70"/>
        <v/>
      </c>
      <c r="BT421" s="14" t="str">
        <f t="shared" ca="1" si="71"/>
        <v/>
      </c>
      <c r="BU421" s="14" t="str">
        <f t="shared" ca="1" si="72"/>
        <v/>
      </c>
      <c r="BV421" s="14" t="str">
        <f t="shared" ca="1" si="73"/>
        <v/>
      </c>
      <c r="BW421" s="14" t="str">
        <f t="shared" ca="1" si="74"/>
        <v/>
      </c>
      <c r="BX421" s="14" t="str">
        <f t="shared" ca="1" si="75"/>
        <v/>
      </c>
      <c r="BY421" s="14" t="str">
        <f t="shared" ca="1" si="76"/>
        <v/>
      </c>
      <c r="BZ421" s="14" t="str">
        <f t="shared" ca="1" si="77"/>
        <v/>
      </c>
      <c r="CA421" s="14" t="str">
        <f t="shared" ca="1" si="78"/>
        <v/>
      </c>
      <c r="CB421" s="14" t="str">
        <f t="shared" ca="1" si="79"/>
        <v/>
      </c>
      <c r="CC421" s="14" t="str">
        <f t="shared" ca="1" si="80"/>
        <v/>
      </c>
      <c r="CD421" s="14" t="str">
        <f t="shared" ca="1" si="81"/>
        <v/>
      </c>
      <c r="CE421" s="14" t="str">
        <f t="shared" ca="1" si="82"/>
        <v/>
      </c>
      <c r="CF421" s="14" t="str">
        <f t="shared" ca="1" si="83"/>
        <v/>
      </c>
      <c r="CG421" s="14" t="str">
        <f t="shared" ca="1" si="84"/>
        <v/>
      </c>
      <c r="CH421" s="14" t="str">
        <f t="shared" ca="1" si="85"/>
        <v/>
      </c>
      <c r="CI421" s="14" t="str">
        <f t="shared" ca="1" si="86"/>
        <v/>
      </c>
      <c r="CJ421" s="14" t="str">
        <f t="shared" ca="1" si="87"/>
        <v/>
      </c>
      <c r="CK421" s="14" t="str">
        <f t="shared" ca="1" si="88"/>
        <v/>
      </c>
      <c r="CL421" s="14" t="str">
        <f t="shared" ca="1" si="89"/>
        <v/>
      </c>
      <c r="CM421" s="14" t="str">
        <f t="shared" ca="1" si="90"/>
        <v/>
      </c>
      <c r="CN421" s="14" t="str">
        <f t="shared" ca="1" si="91"/>
        <v/>
      </c>
      <c r="CO421" s="14" t="str">
        <f t="shared" ca="1" si="92"/>
        <v/>
      </c>
      <c r="CP421" s="14" t="str">
        <f t="shared" ca="1" si="93"/>
        <v/>
      </c>
      <c r="CQ421" s="14" t="str">
        <f t="shared" ca="1" si="94"/>
        <v/>
      </c>
      <c r="CR421" s="14" t="str">
        <f t="shared" ca="1" si="95"/>
        <v/>
      </c>
      <c r="CS421" s="9" t="str">
        <f t="shared" ca="1" si="96"/>
        <v/>
      </c>
      <c r="CT421" s="9" t="str">
        <f t="shared" ca="1" si="97"/>
        <v/>
      </c>
      <c r="CU421" s="9" t="str">
        <f t="shared" ca="1" si="98"/>
        <v/>
      </c>
      <c r="CV421" s="9" t="str">
        <f t="shared" ca="1" si="99"/>
        <v/>
      </c>
      <c r="CW421" s="9" t="str">
        <f t="shared" ca="1" si="100"/>
        <v/>
      </c>
      <c r="CX421" s="9" t="str">
        <f t="shared" ca="1" si="101"/>
        <v/>
      </c>
      <c r="CY421" s="9" t="str">
        <f t="shared" ca="1" si="102"/>
        <v/>
      </c>
      <c r="CZ421" s="9" t="str">
        <f t="shared" ca="1" si="103"/>
        <v/>
      </c>
      <c r="DA421" s="9" t="str">
        <f t="shared" ca="1" si="104"/>
        <v/>
      </c>
      <c r="DB421" s="9" t="str">
        <f t="shared" ca="1" si="105"/>
        <v/>
      </c>
      <c r="DC421" s="9" t="str">
        <f t="shared" ca="1" si="106"/>
        <v/>
      </c>
      <c r="DD421" s="9" t="str">
        <f t="shared" ca="1" si="107"/>
        <v/>
      </c>
      <c r="DE421" s="9" t="str">
        <f t="shared" ca="1" si="108"/>
        <v/>
      </c>
      <c r="DF421" s="9" t="str">
        <f t="shared" ca="1" si="109"/>
        <v/>
      </c>
      <c r="DG421" s="9" t="str">
        <f t="shared" ca="1" si="110"/>
        <v/>
      </c>
      <c r="DH421" s="9" t="str">
        <f t="shared" ca="1" si="111"/>
        <v/>
      </c>
      <c r="DI421" s="9" t="str">
        <f t="shared" ca="1" si="112"/>
        <v/>
      </c>
      <c r="DJ421" s="9" t="str">
        <f t="shared" ca="1" si="113"/>
        <v/>
      </c>
      <c r="DK421" s="9" t="str">
        <f t="shared" ca="1" si="114"/>
        <v/>
      </c>
      <c r="DL421" s="9" t="str">
        <f t="shared" ca="1" si="115"/>
        <v/>
      </c>
      <c r="DM421" s="9" t="str">
        <f t="shared" ca="1" si="116"/>
        <v/>
      </c>
      <c r="DN421" s="9" t="str">
        <f t="shared" ca="1" si="117"/>
        <v/>
      </c>
      <c r="DO421" s="9" t="str">
        <f t="shared" ca="1" si="118"/>
        <v/>
      </c>
      <c r="DP421" s="9" t="str">
        <f t="shared" ca="1" si="119"/>
        <v/>
      </c>
      <c r="DQ421" s="9" t="str">
        <f t="shared" ca="1" si="120"/>
        <v/>
      </c>
      <c r="DR421" s="9" t="str">
        <f t="shared" ca="1" si="121"/>
        <v/>
      </c>
      <c r="DS421" s="9" t="str">
        <f t="shared" ca="1" si="122"/>
        <v/>
      </c>
      <c r="DT421" s="9" t="str">
        <f t="shared" ca="1" si="123"/>
        <v/>
      </c>
      <c r="DU421" s="9" t="str">
        <f t="shared" ca="1" si="124"/>
        <v/>
      </c>
      <c r="DV421" s="9" t="str">
        <f t="shared" ca="1" si="125"/>
        <v/>
      </c>
      <c r="DW421" s="9" t="str">
        <f t="shared" ca="1" si="126"/>
        <v/>
      </c>
      <c r="DX421" s="9" t="str">
        <f t="shared" ca="1" si="127"/>
        <v/>
      </c>
      <c r="DY421" s="9" t="str">
        <f t="shared" ca="1" si="128"/>
        <v/>
      </c>
      <c r="DZ421" s="9" t="str">
        <f t="shared" ca="1" si="129"/>
        <v/>
      </c>
      <c r="EA421" s="9" t="str">
        <f t="shared" ca="1" si="130"/>
        <v/>
      </c>
      <c r="EB421" s="9" t="str">
        <f t="shared" ca="1" si="131"/>
        <v/>
      </c>
      <c r="EC421" s="9" t="str">
        <f t="shared" ca="1" si="132"/>
        <v/>
      </c>
      <c r="ED421" s="9" t="str">
        <f t="shared" ca="1" si="133"/>
        <v/>
      </c>
      <c r="EE421" s="9" t="str">
        <f t="shared" ca="1" si="134"/>
        <v/>
      </c>
      <c r="EF421" s="9" t="str">
        <f t="shared" ca="1" si="135"/>
        <v/>
      </c>
      <c r="EG421" s="9" t="str">
        <f t="shared" ca="1" si="136"/>
        <v/>
      </c>
      <c r="EH421" s="9" t="str">
        <f t="shared" ca="1" si="137"/>
        <v/>
      </c>
      <c r="EI421" s="9" t="str">
        <f t="shared" ca="1" si="138"/>
        <v/>
      </c>
      <c r="EJ421" s="9" t="str">
        <f t="shared" ca="1" si="139"/>
        <v/>
      </c>
      <c r="EK421" s="9" t="str">
        <f t="shared" ca="1" si="140"/>
        <v/>
      </c>
      <c r="EL421" s="9" t="str">
        <f t="shared" ca="1" si="141"/>
        <v/>
      </c>
      <c r="EM421" s="9" t="str">
        <f t="shared" ca="1" si="142"/>
        <v/>
      </c>
      <c r="EN421" s="9" t="str">
        <f t="shared" ca="1" si="143"/>
        <v/>
      </c>
      <c r="EO421" s="9" t="str">
        <f t="shared" ca="1" si="144"/>
        <v/>
      </c>
      <c r="EP421" s="9" t="str">
        <f t="shared" ca="1" si="145"/>
        <v/>
      </c>
      <c r="EQ421" s="9" t="str">
        <f t="shared" ca="1" si="146"/>
        <v/>
      </c>
      <c r="ER421" s="9" t="str">
        <f t="shared" ca="1" si="147"/>
        <v/>
      </c>
      <c r="ES421" s="9" t="str">
        <f t="shared" ca="1" si="148"/>
        <v/>
      </c>
      <c r="ET421" s="9" t="str">
        <f t="shared" ca="1" si="149"/>
        <v/>
      </c>
      <c r="EU421" s="9" t="str">
        <f t="shared" ca="1" si="150"/>
        <v/>
      </c>
      <c r="EV421" s="9" t="str">
        <f t="shared" ca="1" si="151"/>
        <v/>
      </c>
      <c r="EW421" s="9" t="str">
        <f t="shared" ca="1" si="152"/>
        <v/>
      </c>
      <c r="EX421" s="9" t="str">
        <f t="shared" ca="1" si="153"/>
        <v/>
      </c>
      <c r="EY421" s="9" t="str">
        <f t="shared" ca="1" si="154"/>
        <v/>
      </c>
      <c r="EZ421" s="9" t="str">
        <f t="shared" ca="1" si="155"/>
        <v/>
      </c>
      <c r="FA421" s="9" t="str">
        <f t="shared" ca="1" si="156"/>
        <v/>
      </c>
      <c r="FB421" s="9" t="str">
        <f t="shared" ca="1" si="157"/>
        <v/>
      </c>
      <c r="FC421" s="9" t="str">
        <f t="shared" ca="1" si="158"/>
        <v/>
      </c>
      <c r="FD421" s="9" t="str">
        <f t="shared" ca="1" si="159"/>
        <v/>
      </c>
      <c r="FE421" s="9" t="str">
        <f t="shared" ca="1" si="160"/>
        <v/>
      </c>
      <c r="FF421" s="9" t="str">
        <f t="shared" ca="1" si="161"/>
        <v/>
      </c>
      <c r="FG421" s="9" t="str">
        <f t="shared" ca="1" si="162"/>
        <v/>
      </c>
      <c r="FH421" s="9" t="str">
        <f t="shared" ca="1" si="163"/>
        <v/>
      </c>
      <c r="FI421" s="9" t="str">
        <f t="shared" ca="1" si="164"/>
        <v/>
      </c>
      <c r="FJ421" s="9" t="str">
        <f t="shared" ca="1" si="165"/>
        <v/>
      </c>
      <c r="FK421" s="9" t="str">
        <f t="shared" ca="1" si="166"/>
        <v/>
      </c>
      <c r="FL421" s="9" t="str">
        <f t="shared" ca="1" si="167"/>
        <v/>
      </c>
      <c r="FM421" s="9" t="str">
        <f t="shared" ca="1" si="168"/>
        <v/>
      </c>
      <c r="FN421" s="9" t="str">
        <f t="shared" ca="1" si="169"/>
        <v/>
      </c>
      <c r="FO421" s="9" t="str">
        <f t="shared" ca="1" si="170"/>
        <v/>
      </c>
      <c r="FP421" s="9" t="str">
        <f t="shared" ca="1" si="171"/>
        <v/>
      </c>
      <c r="FQ421" s="9" t="str">
        <f t="shared" ca="1" si="172"/>
        <v/>
      </c>
      <c r="FR421" s="9" t="str">
        <f t="shared" ca="1" si="173"/>
        <v/>
      </c>
      <c r="FS421" s="9" t="str">
        <f t="shared" ca="1" si="174"/>
        <v/>
      </c>
      <c r="FT421" s="9" t="str">
        <f t="shared" ca="1" si="175"/>
        <v/>
      </c>
      <c r="FU421" s="9" t="str">
        <f t="shared" ca="1" si="176"/>
        <v/>
      </c>
      <c r="FV421" s="9" t="str">
        <f t="shared" ca="1" si="177"/>
        <v/>
      </c>
      <c r="FW421" s="9" t="str">
        <f t="shared" ca="1" si="178"/>
        <v/>
      </c>
      <c r="FX421" s="9" t="str">
        <f t="shared" ca="1" si="179"/>
        <v/>
      </c>
      <c r="FY421" s="9" t="str">
        <f t="shared" ca="1" si="180"/>
        <v/>
      </c>
      <c r="FZ421" s="9" t="str">
        <f t="shared" ca="1" si="181"/>
        <v/>
      </c>
      <c r="GA421" s="9" t="str">
        <f t="shared" ca="1" si="182"/>
        <v/>
      </c>
      <c r="GB421" s="9" t="str">
        <f t="shared" ca="1" si="183"/>
        <v/>
      </c>
      <c r="GC421" s="9" t="str">
        <f t="shared" ca="1" si="184"/>
        <v/>
      </c>
      <c r="GD421" s="9" t="str">
        <f t="shared" ca="1" si="185"/>
        <v/>
      </c>
      <c r="GE421" s="9" t="str">
        <f t="shared" ca="1" si="186"/>
        <v/>
      </c>
      <c r="GF421" s="9" t="str">
        <f t="shared" ca="1" si="187"/>
        <v/>
      </c>
      <c r="GG421" s="9" t="str">
        <f t="shared" ca="1" si="188"/>
        <v/>
      </c>
      <c r="GH421" s="9" t="str">
        <f t="shared" ca="1" si="189"/>
        <v/>
      </c>
      <c r="GI421" s="9" t="str">
        <f t="shared" ca="1" si="190"/>
        <v/>
      </c>
      <c r="GJ421" s="9" t="str">
        <f t="shared" ca="1" si="191"/>
        <v/>
      </c>
      <c r="GK421" s="9" t="str">
        <f t="shared" ca="1" si="192"/>
        <v/>
      </c>
      <c r="GL421" s="9" t="str">
        <f t="shared" ca="1" si="193"/>
        <v/>
      </c>
      <c r="GM421" s="9" t="str">
        <f t="shared" ca="1" si="194"/>
        <v/>
      </c>
      <c r="GN421" s="9" t="str">
        <f t="shared" ca="1" si="195"/>
        <v/>
      </c>
      <c r="GO421" s="9" t="str">
        <f t="shared" ca="1" si="196"/>
        <v/>
      </c>
      <c r="GP421" s="9" t="str">
        <f t="shared" ca="1" si="197"/>
        <v/>
      </c>
      <c r="GQ421" s="9" t="str">
        <f t="shared" ca="1" si="198"/>
        <v/>
      </c>
      <c r="GR421" s="9" t="str">
        <f t="shared" ca="1" si="199"/>
        <v/>
      </c>
      <c r="GS421" s="9" t="str">
        <f t="shared" ca="1" si="200"/>
        <v/>
      </c>
      <c r="GT421" s="9" t="str">
        <f t="shared" ca="1" si="201"/>
        <v/>
      </c>
      <c r="GU421" s="9" t="str">
        <f t="shared" ca="1" si="202"/>
        <v/>
      </c>
      <c r="GV421" s="9" t="str">
        <f t="shared" ca="1" si="203"/>
        <v/>
      </c>
      <c r="GW421" s="9" t="str">
        <f t="shared" ca="1" si="204"/>
        <v/>
      </c>
      <c r="GX421" s="9" t="str">
        <f t="shared" ca="1" si="205"/>
        <v/>
      </c>
      <c r="GY421" s="9" t="str">
        <f t="shared" ca="1" si="206"/>
        <v/>
      </c>
      <c r="GZ421" s="9" t="str">
        <f t="shared" ca="1" si="207"/>
        <v/>
      </c>
      <c r="HA421" s="9" t="str">
        <f t="shared" ca="1" si="208"/>
        <v/>
      </c>
      <c r="HB421" s="9" t="str">
        <f t="shared" ca="1" si="209"/>
        <v/>
      </c>
      <c r="HC421" s="9" t="str">
        <f t="shared" ca="1" si="210"/>
        <v/>
      </c>
      <c r="HD421" s="9" t="str">
        <f t="shared" ca="1" si="211"/>
        <v/>
      </c>
      <c r="HE421" s="9" t="str">
        <f t="shared" ca="1" si="212"/>
        <v/>
      </c>
      <c r="HF421" s="9" t="str">
        <f t="shared" ca="1" si="213"/>
        <v/>
      </c>
      <c r="HG421" s="9" t="str">
        <f t="shared" ca="1" si="214"/>
        <v/>
      </c>
      <c r="HH421" s="9" t="str">
        <f t="shared" ca="1" si="215"/>
        <v/>
      </c>
      <c r="HI421" s="9" t="str">
        <f t="shared" ca="1" si="216"/>
        <v/>
      </c>
      <c r="HJ421" s="9" t="str">
        <f t="shared" ca="1" si="217"/>
        <v/>
      </c>
      <c r="HK421" s="9" t="str">
        <f t="shared" ca="1" si="218"/>
        <v/>
      </c>
      <c r="HL421" s="9" t="str">
        <f t="shared" ca="1" si="219"/>
        <v/>
      </c>
      <c r="HM421" s="31" t="str">
        <f t="shared" ca="1" si="220"/>
        <v/>
      </c>
      <c r="HN421" s="9" t="str">
        <f t="shared" ca="1" si="221"/>
        <v/>
      </c>
      <c r="HO421" s="9" t="str">
        <f t="shared" ca="1" si="222"/>
        <v/>
      </c>
      <c r="HP421" s="9" t="str">
        <f t="shared" ca="1" si="223"/>
        <v/>
      </c>
      <c r="HQ421" s="9" t="str">
        <f t="shared" ca="1" si="224"/>
        <v/>
      </c>
      <c r="HR421" s="9" t="str">
        <f t="shared" ca="1" si="225"/>
        <v/>
      </c>
      <c r="HS421" s="9" t="str">
        <f t="shared" ca="1" si="226"/>
        <v/>
      </c>
      <c r="HT421" s="9" t="str">
        <f t="shared" ca="1" si="227"/>
        <v/>
      </c>
      <c r="HU421" s="9" t="str">
        <f t="shared" ca="1" si="228"/>
        <v/>
      </c>
      <c r="HV421" s="9" t="str">
        <f t="shared" ca="1" si="229"/>
        <v/>
      </c>
      <c r="HW421" s="9" t="str">
        <f t="shared" ca="1" si="230"/>
        <v/>
      </c>
      <c r="HX421" s="9" t="str">
        <f t="shared" ca="1" si="231"/>
        <v/>
      </c>
      <c r="HY421" s="9" t="str">
        <f t="shared" ca="1" si="232"/>
        <v/>
      </c>
      <c r="HZ421" s="9" t="str">
        <f t="shared" ca="1" si="233"/>
        <v/>
      </c>
      <c r="IA421" s="9" t="str">
        <f t="shared" ca="1" si="234"/>
        <v/>
      </c>
      <c r="IB421" s="9" t="str">
        <f t="shared" ca="1" si="235"/>
        <v/>
      </c>
      <c r="IC421" s="9" t="str">
        <f t="shared" ca="1" si="236"/>
        <v/>
      </c>
      <c r="ID421" s="9" t="str">
        <f t="shared" ca="1" si="237"/>
        <v/>
      </c>
      <c r="IE421" s="9" t="str">
        <f t="shared" ca="1" si="238"/>
        <v/>
      </c>
      <c r="IF421" s="9" t="str">
        <f t="shared" ca="1" si="239"/>
        <v/>
      </c>
      <c r="IG421" s="9" t="str">
        <f t="shared" ca="1" si="240"/>
        <v/>
      </c>
      <c r="IH421" s="9" t="str">
        <f t="shared" ca="1" si="241"/>
        <v/>
      </c>
      <c r="II421" s="9" t="str">
        <f t="shared" ca="1" si="242"/>
        <v/>
      </c>
      <c r="IJ421" s="9" t="str">
        <f t="shared" ca="1" si="243"/>
        <v/>
      </c>
      <c r="IK421" s="9" t="str">
        <f t="shared" ca="1" si="244"/>
        <v/>
      </c>
      <c r="IL421" s="9" t="str">
        <f t="shared" ca="1" si="245"/>
        <v/>
      </c>
      <c r="IM421" s="9" t="str">
        <f t="shared" ca="1" si="246"/>
        <v/>
      </c>
      <c r="IN421" s="9" t="str">
        <f t="shared" ca="1" si="247"/>
        <v/>
      </c>
      <c r="IO421" s="9" t="str">
        <f t="shared" ca="1" si="248"/>
        <v/>
      </c>
      <c r="IP421" s="9" t="str">
        <f t="shared" ca="1" si="249"/>
        <v/>
      </c>
      <c r="IQ421" s="9" t="str">
        <f t="shared" ca="1" si="250"/>
        <v/>
      </c>
      <c r="IR421" s="9" t="str">
        <f t="shared" ca="1" si="251"/>
        <v/>
      </c>
      <c r="IS421" s="9" t="str">
        <f t="shared" ca="1" si="252"/>
        <v/>
      </c>
      <c r="IT421" s="9" t="str">
        <f t="shared" ca="1" si="253"/>
        <v/>
      </c>
      <c r="IU421" s="9" t="str">
        <f t="shared" ca="1" si="254"/>
        <v/>
      </c>
      <c r="IV421" s="31" t="str">
        <f t="shared" ca="1" si="255"/>
        <v/>
      </c>
    </row>
    <row r="422" spans="1:256">
      <c r="B422" s="163">
        <v>46</v>
      </c>
      <c r="C422" s="163" t="str">
        <f ca="1">IF(P422&gt;0,MAX($C$375:C421)+1,"")</f>
        <v/>
      </c>
      <c r="D422" s="163" t="str">
        <f ca="1">IF(ISERROR(INDEX(WS,ROWS($B$377:$B422))),"",MID(INDEX(WS,ROWS($B$377:$B422)), FIND("]",INDEX(WS,ROWS($B$377:$B422)))+1,32))&amp;T(NOW())</f>
        <v/>
      </c>
      <c r="E422" s="163" t="str">
        <f t="shared" ca="1" si="5"/>
        <v/>
      </c>
      <c r="F422" s="163" t="str">
        <f t="shared" ca="1" si="6"/>
        <v/>
      </c>
      <c r="G422" s="163" t="str">
        <f t="shared" ca="1" si="7"/>
        <v/>
      </c>
      <c r="H422" s="163" t="str">
        <f t="shared" ca="1" si="8"/>
        <v/>
      </c>
      <c r="I422" s="163" t="str">
        <f t="shared" ca="1" si="9"/>
        <v/>
      </c>
      <c r="J422" s="163" t="str">
        <f t="shared" ca="1" si="10"/>
        <v/>
      </c>
      <c r="K422" s="163" t="str">
        <f t="shared" ca="1" si="11"/>
        <v/>
      </c>
      <c r="L422" s="163" t="str">
        <f t="shared" ca="1" si="12"/>
        <v/>
      </c>
      <c r="M422" s="163" t="str">
        <f t="shared" ca="1" si="13"/>
        <v/>
      </c>
      <c r="N422" s="344" t="str">
        <f t="shared" ca="1" si="14"/>
        <v/>
      </c>
      <c r="O422" s="344" t="str">
        <f t="shared" ca="1" si="15"/>
        <v/>
      </c>
      <c r="P422" s="163">
        <f t="shared" ca="1" si="4"/>
        <v>0</v>
      </c>
      <c r="Q422" s="14" t="str">
        <f t="shared" ca="1" si="16"/>
        <v/>
      </c>
      <c r="R422" s="14" t="str">
        <f t="shared" ca="1" si="17"/>
        <v/>
      </c>
      <c r="S422" s="14" t="str">
        <f t="shared" ca="1" si="18"/>
        <v/>
      </c>
      <c r="T422" s="14" t="str">
        <f t="shared" ca="1" si="19"/>
        <v/>
      </c>
      <c r="U422" s="14" t="str">
        <f t="shared" ca="1" si="20"/>
        <v/>
      </c>
      <c r="V422" s="14" t="str">
        <f t="shared" ca="1" si="21"/>
        <v/>
      </c>
      <c r="W422" s="14" t="str">
        <f t="shared" ca="1" si="22"/>
        <v/>
      </c>
      <c r="X422" s="14" t="str">
        <f t="shared" ca="1" si="23"/>
        <v/>
      </c>
      <c r="Y422" s="14" t="str">
        <f t="shared" ca="1" si="24"/>
        <v/>
      </c>
      <c r="Z422" s="14" t="str">
        <f t="shared" ca="1" si="25"/>
        <v/>
      </c>
      <c r="AA422" s="14" t="str">
        <f t="shared" ca="1" si="26"/>
        <v/>
      </c>
      <c r="AB422" s="14" t="str">
        <f t="shared" ca="1" si="27"/>
        <v/>
      </c>
      <c r="AC422" s="14" t="str">
        <f t="shared" ca="1" si="28"/>
        <v/>
      </c>
      <c r="AD422" s="14" t="str">
        <f t="shared" ca="1" si="29"/>
        <v/>
      </c>
      <c r="AE422" s="14" t="str">
        <f t="shared" ca="1" si="30"/>
        <v/>
      </c>
      <c r="AF422" s="14" t="str">
        <f t="shared" ca="1" si="31"/>
        <v/>
      </c>
      <c r="AG422" s="14" t="str">
        <f t="shared" ca="1" si="32"/>
        <v/>
      </c>
      <c r="AH422" s="14" t="str">
        <f t="shared" ca="1" si="33"/>
        <v/>
      </c>
      <c r="AI422" s="14" t="str">
        <f t="shared" ca="1" si="34"/>
        <v/>
      </c>
      <c r="AJ422" s="14" t="str">
        <f t="shared" ca="1" si="35"/>
        <v/>
      </c>
      <c r="AK422" s="14" t="str">
        <f t="shared" ca="1" si="36"/>
        <v/>
      </c>
      <c r="AL422" s="14" t="str">
        <f t="shared" ca="1" si="37"/>
        <v/>
      </c>
      <c r="AM422" s="14" t="str">
        <f t="shared" ca="1" si="38"/>
        <v/>
      </c>
      <c r="AN422" s="14" t="str">
        <f t="shared" ca="1" si="39"/>
        <v/>
      </c>
      <c r="AO422" s="14" t="str">
        <f t="shared" ca="1" si="40"/>
        <v/>
      </c>
      <c r="AP422" s="14" t="str">
        <f t="shared" ca="1" si="41"/>
        <v/>
      </c>
      <c r="AQ422" s="14" t="str">
        <f t="shared" ca="1" si="42"/>
        <v/>
      </c>
      <c r="AR422" s="14" t="str">
        <f t="shared" ca="1" si="43"/>
        <v/>
      </c>
      <c r="AS422" s="14" t="str">
        <f t="shared" ca="1" si="44"/>
        <v/>
      </c>
      <c r="AT422" s="14" t="str">
        <f t="shared" ca="1" si="45"/>
        <v/>
      </c>
      <c r="AU422" s="14" t="str">
        <f t="shared" ca="1" si="46"/>
        <v/>
      </c>
      <c r="AV422" s="14" t="str">
        <f t="shared" ca="1" si="47"/>
        <v/>
      </c>
      <c r="AW422" s="14" t="str">
        <f t="shared" ca="1" si="48"/>
        <v/>
      </c>
      <c r="AX422" s="14" t="str">
        <f t="shared" ca="1" si="49"/>
        <v/>
      </c>
      <c r="AY422" s="14" t="str">
        <f t="shared" ca="1" si="50"/>
        <v/>
      </c>
      <c r="AZ422" s="14" t="str">
        <f t="shared" ca="1" si="51"/>
        <v/>
      </c>
      <c r="BA422" s="14" t="str">
        <f t="shared" ca="1" si="52"/>
        <v/>
      </c>
      <c r="BB422" s="14" t="str">
        <f t="shared" ca="1" si="53"/>
        <v/>
      </c>
      <c r="BC422" s="14" t="str">
        <f t="shared" ca="1" si="54"/>
        <v/>
      </c>
      <c r="BD422" s="14" t="str">
        <f t="shared" ca="1" si="55"/>
        <v/>
      </c>
      <c r="BE422" s="14" t="str">
        <f t="shared" ca="1" si="56"/>
        <v/>
      </c>
      <c r="BF422" s="14" t="str">
        <f t="shared" ca="1" si="57"/>
        <v/>
      </c>
      <c r="BG422" s="14" t="str">
        <f t="shared" ca="1" si="58"/>
        <v/>
      </c>
      <c r="BH422" s="14" t="str">
        <f t="shared" ca="1" si="59"/>
        <v/>
      </c>
      <c r="BI422" s="14" t="str">
        <f t="shared" ca="1" si="60"/>
        <v/>
      </c>
      <c r="BJ422" s="14" t="str">
        <f t="shared" ca="1" si="61"/>
        <v/>
      </c>
      <c r="BK422" s="14" t="str">
        <f t="shared" ca="1" si="62"/>
        <v/>
      </c>
      <c r="BL422" s="14" t="str">
        <f t="shared" ca="1" si="63"/>
        <v/>
      </c>
      <c r="BM422" s="14" t="str">
        <f t="shared" ca="1" si="64"/>
        <v/>
      </c>
      <c r="BN422" s="14" t="str">
        <f t="shared" ca="1" si="65"/>
        <v/>
      </c>
      <c r="BO422" s="14" t="str">
        <f t="shared" ca="1" si="66"/>
        <v/>
      </c>
      <c r="BP422" s="14" t="str">
        <f t="shared" ca="1" si="67"/>
        <v/>
      </c>
      <c r="BQ422" s="14" t="str">
        <f t="shared" ca="1" si="68"/>
        <v/>
      </c>
      <c r="BR422" s="14" t="str">
        <f t="shared" ca="1" si="69"/>
        <v/>
      </c>
      <c r="BS422" s="14" t="str">
        <f t="shared" ca="1" si="70"/>
        <v/>
      </c>
      <c r="BT422" s="14" t="str">
        <f t="shared" ca="1" si="71"/>
        <v/>
      </c>
      <c r="BU422" s="14" t="str">
        <f t="shared" ca="1" si="72"/>
        <v/>
      </c>
      <c r="BV422" s="14" t="str">
        <f t="shared" ca="1" si="73"/>
        <v/>
      </c>
      <c r="BW422" s="14" t="str">
        <f t="shared" ca="1" si="74"/>
        <v/>
      </c>
      <c r="BX422" s="14" t="str">
        <f t="shared" ca="1" si="75"/>
        <v/>
      </c>
      <c r="BY422" s="14" t="str">
        <f t="shared" ca="1" si="76"/>
        <v/>
      </c>
      <c r="BZ422" s="14" t="str">
        <f t="shared" ca="1" si="77"/>
        <v/>
      </c>
      <c r="CA422" s="14" t="str">
        <f t="shared" ca="1" si="78"/>
        <v/>
      </c>
      <c r="CB422" s="14" t="str">
        <f t="shared" ca="1" si="79"/>
        <v/>
      </c>
      <c r="CC422" s="14" t="str">
        <f t="shared" ca="1" si="80"/>
        <v/>
      </c>
      <c r="CD422" s="14" t="str">
        <f t="shared" ca="1" si="81"/>
        <v/>
      </c>
      <c r="CE422" s="14" t="str">
        <f t="shared" ca="1" si="82"/>
        <v/>
      </c>
      <c r="CF422" s="14" t="str">
        <f t="shared" ca="1" si="83"/>
        <v/>
      </c>
      <c r="CG422" s="14" t="str">
        <f t="shared" ca="1" si="84"/>
        <v/>
      </c>
      <c r="CH422" s="14" t="str">
        <f t="shared" ca="1" si="85"/>
        <v/>
      </c>
      <c r="CI422" s="14" t="str">
        <f t="shared" ca="1" si="86"/>
        <v/>
      </c>
      <c r="CJ422" s="14" t="str">
        <f t="shared" ca="1" si="87"/>
        <v/>
      </c>
      <c r="CK422" s="14" t="str">
        <f t="shared" ca="1" si="88"/>
        <v/>
      </c>
      <c r="CL422" s="14" t="str">
        <f t="shared" ca="1" si="89"/>
        <v/>
      </c>
      <c r="CM422" s="14" t="str">
        <f t="shared" ca="1" si="90"/>
        <v/>
      </c>
      <c r="CN422" s="14" t="str">
        <f t="shared" ca="1" si="91"/>
        <v/>
      </c>
      <c r="CO422" s="14" t="str">
        <f t="shared" ca="1" si="92"/>
        <v/>
      </c>
      <c r="CP422" s="14" t="str">
        <f t="shared" ca="1" si="93"/>
        <v/>
      </c>
      <c r="CQ422" s="14" t="str">
        <f t="shared" ca="1" si="94"/>
        <v/>
      </c>
      <c r="CR422" s="14" t="str">
        <f t="shared" ca="1" si="95"/>
        <v/>
      </c>
      <c r="CS422" s="9" t="str">
        <f t="shared" ca="1" si="96"/>
        <v/>
      </c>
      <c r="CT422" s="9" t="str">
        <f t="shared" ca="1" si="97"/>
        <v/>
      </c>
      <c r="CU422" s="9" t="str">
        <f t="shared" ca="1" si="98"/>
        <v/>
      </c>
      <c r="CV422" s="9" t="str">
        <f t="shared" ca="1" si="99"/>
        <v/>
      </c>
      <c r="CW422" s="9" t="str">
        <f t="shared" ca="1" si="100"/>
        <v/>
      </c>
      <c r="CX422" s="9" t="str">
        <f t="shared" ca="1" si="101"/>
        <v/>
      </c>
      <c r="CY422" s="9" t="str">
        <f t="shared" ca="1" si="102"/>
        <v/>
      </c>
      <c r="CZ422" s="9" t="str">
        <f t="shared" ca="1" si="103"/>
        <v/>
      </c>
      <c r="DA422" s="9" t="str">
        <f t="shared" ca="1" si="104"/>
        <v/>
      </c>
      <c r="DB422" s="9" t="str">
        <f t="shared" ca="1" si="105"/>
        <v/>
      </c>
      <c r="DC422" s="9" t="str">
        <f t="shared" ca="1" si="106"/>
        <v/>
      </c>
      <c r="DD422" s="9" t="str">
        <f t="shared" ca="1" si="107"/>
        <v/>
      </c>
      <c r="DE422" s="9" t="str">
        <f t="shared" ca="1" si="108"/>
        <v/>
      </c>
      <c r="DF422" s="9" t="str">
        <f t="shared" ca="1" si="109"/>
        <v/>
      </c>
      <c r="DG422" s="9" t="str">
        <f t="shared" ca="1" si="110"/>
        <v/>
      </c>
      <c r="DH422" s="9" t="str">
        <f t="shared" ca="1" si="111"/>
        <v/>
      </c>
      <c r="DI422" s="9" t="str">
        <f t="shared" ca="1" si="112"/>
        <v/>
      </c>
      <c r="DJ422" s="9" t="str">
        <f t="shared" ca="1" si="113"/>
        <v/>
      </c>
      <c r="DK422" s="9" t="str">
        <f t="shared" ca="1" si="114"/>
        <v/>
      </c>
      <c r="DL422" s="9" t="str">
        <f t="shared" ca="1" si="115"/>
        <v/>
      </c>
      <c r="DM422" s="9" t="str">
        <f t="shared" ca="1" si="116"/>
        <v/>
      </c>
      <c r="DN422" s="9" t="str">
        <f t="shared" ca="1" si="117"/>
        <v/>
      </c>
      <c r="DO422" s="9" t="str">
        <f t="shared" ca="1" si="118"/>
        <v/>
      </c>
      <c r="DP422" s="9" t="str">
        <f t="shared" ca="1" si="119"/>
        <v/>
      </c>
      <c r="DQ422" s="9" t="str">
        <f t="shared" ca="1" si="120"/>
        <v/>
      </c>
      <c r="DR422" s="9" t="str">
        <f t="shared" ca="1" si="121"/>
        <v/>
      </c>
      <c r="DS422" s="9" t="str">
        <f t="shared" ca="1" si="122"/>
        <v/>
      </c>
      <c r="DT422" s="9" t="str">
        <f t="shared" ca="1" si="123"/>
        <v/>
      </c>
      <c r="DU422" s="9" t="str">
        <f t="shared" ca="1" si="124"/>
        <v/>
      </c>
      <c r="DV422" s="9" t="str">
        <f t="shared" ca="1" si="125"/>
        <v/>
      </c>
      <c r="DW422" s="9" t="str">
        <f t="shared" ca="1" si="126"/>
        <v/>
      </c>
      <c r="DX422" s="9" t="str">
        <f t="shared" ca="1" si="127"/>
        <v/>
      </c>
      <c r="DY422" s="9" t="str">
        <f t="shared" ca="1" si="128"/>
        <v/>
      </c>
      <c r="DZ422" s="9" t="str">
        <f t="shared" ca="1" si="129"/>
        <v/>
      </c>
      <c r="EA422" s="9" t="str">
        <f t="shared" ca="1" si="130"/>
        <v/>
      </c>
      <c r="EB422" s="9" t="str">
        <f t="shared" ca="1" si="131"/>
        <v/>
      </c>
      <c r="EC422" s="9" t="str">
        <f t="shared" ca="1" si="132"/>
        <v/>
      </c>
      <c r="ED422" s="9" t="str">
        <f t="shared" ca="1" si="133"/>
        <v/>
      </c>
      <c r="EE422" s="9" t="str">
        <f t="shared" ca="1" si="134"/>
        <v/>
      </c>
      <c r="EF422" s="9" t="str">
        <f t="shared" ca="1" si="135"/>
        <v/>
      </c>
      <c r="EG422" s="9" t="str">
        <f t="shared" ca="1" si="136"/>
        <v/>
      </c>
      <c r="EH422" s="9" t="str">
        <f t="shared" ca="1" si="137"/>
        <v/>
      </c>
      <c r="EI422" s="9" t="str">
        <f t="shared" ca="1" si="138"/>
        <v/>
      </c>
      <c r="EJ422" s="9" t="str">
        <f t="shared" ca="1" si="139"/>
        <v/>
      </c>
      <c r="EK422" s="9" t="str">
        <f t="shared" ca="1" si="140"/>
        <v/>
      </c>
      <c r="EL422" s="9" t="str">
        <f t="shared" ca="1" si="141"/>
        <v/>
      </c>
      <c r="EM422" s="9" t="str">
        <f t="shared" ca="1" si="142"/>
        <v/>
      </c>
      <c r="EN422" s="9" t="str">
        <f t="shared" ca="1" si="143"/>
        <v/>
      </c>
      <c r="EO422" s="9" t="str">
        <f t="shared" ca="1" si="144"/>
        <v/>
      </c>
      <c r="EP422" s="9" t="str">
        <f t="shared" ca="1" si="145"/>
        <v/>
      </c>
      <c r="EQ422" s="9" t="str">
        <f t="shared" ca="1" si="146"/>
        <v/>
      </c>
      <c r="ER422" s="9" t="str">
        <f t="shared" ca="1" si="147"/>
        <v/>
      </c>
      <c r="ES422" s="9" t="str">
        <f t="shared" ca="1" si="148"/>
        <v/>
      </c>
      <c r="ET422" s="9" t="str">
        <f t="shared" ca="1" si="149"/>
        <v/>
      </c>
      <c r="EU422" s="9" t="str">
        <f t="shared" ca="1" si="150"/>
        <v/>
      </c>
      <c r="EV422" s="9" t="str">
        <f t="shared" ca="1" si="151"/>
        <v/>
      </c>
      <c r="EW422" s="9" t="str">
        <f t="shared" ca="1" si="152"/>
        <v/>
      </c>
      <c r="EX422" s="9" t="str">
        <f t="shared" ca="1" si="153"/>
        <v/>
      </c>
      <c r="EY422" s="9" t="str">
        <f t="shared" ca="1" si="154"/>
        <v/>
      </c>
      <c r="EZ422" s="9" t="str">
        <f t="shared" ca="1" si="155"/>
        <v/>
      </c>
      <c r="FA422" s="9" t="str">
        <f t="shared" ca="1" si="156"/>
        <v/>
      </c>
      <c r="FB422" s="9" t="str">
        <f t="shared" ca="1" si="157"/>
        <v/>
      </c>
      <c r="FC422" s="9" t="str">
        <f t="shared" ca="1" si="158"/>
        <v/>
      </c>
      <c r="FD422" s="9" t="str">
        <f t="shared" ca="1" si="159"/>
        <v/>
      </c>
      <c r="FE422" s="9" t="str">
        <f t="shared" ca="1" si="160"/>
        <v/>
      </c>
      <c r="FF422" s="9" t="str">
        <f t="shared" ca="1" si="161"/>
        <v/>
      </c>
      <c r="FG422" s="9" t="str">
        <f t="shared" ca="1" si="162"/>
        <v/>
      </c>
      <c r="FH422" s="9" t="str">
        <f t="shared" ca="1" si="163"/>
        <v/>
      </c>
      <c r="FI422" s="9" t="str">
        <f t="shared" ca="1" si="164"/>
        <v/>
      </c>
      <c r="FJ422" s="9" t="str">
        <f t="shared" ca="1" si="165"/>
        <v/>
      </c>
      <c r="FK422" s="9" t="str">
        <f t="shared" ca="1" si="166"/>
        <v/>
      </c>
      <c r="FL422" s="9" t="str">
        <f t="shared" ca="1" si="167"/>
        <v/>
      </c>
      <c r="FM422" s="9" t="str">
        <f t="shared" ca="1" si="168"/>
        <v/>
      </c>
      <c r="FN422" s="9" t="str">
        <f t="shared" ca="1" si="169"/>
        <v/>
      </c>
      <c r="FO422" s="9" t="str">
        <f t="shared" ca="1" si="170"/>
        <v/>
      </c>
      <c r="FP422" s="9" t="str">
        <f t="shared" ca="1" si="171"/>
        <v/>
      </c>
      <c r="FQ422" s="9" t="str">
        <f t="shared" ca="1" si="172"/>
        <v/>
      </c>
      <c r="FR422" s="9" t="str">
        <f t="shared" ca="1" si="173"/>
        <v/>
      </c>
      <c r="FS422" s="9" t="str">
        <f t="shared" ca="1" si="174"/>
        <v/>
      </c>
      <c r="FT422" s="9" t="str">
        <f t="shared" ca="1" si="175"/>
        <v/>
      </c>
      <c r="FU422" s="9" t="str">
        <f t="shared" ca="1" si="176"/>
        <v/>
      </c>
      <c r="FV422" s="9" t="str">
        <f t="shared" ca="1" si="177"/>
        <v/>
      </c>
      <c r="FW422" s="9" t="str">
        <f t="shared" ca="1" si="178"/>
        <v/>
      </c>
      <c r="FX422" s="9" t="str">
        <f t="shared" ca="1" si="179"/>
        <v/>
      </c>
      <c r="FY422" s="9" t="str">
        <f t="shared" ca="1" si="180"/>
        <v/>
      </c>
      <c r="FZ422" s="9" t="str">
        <f t="shared" ca="1" si="181"/>
        <v/>
      </c>
      <c r="GA422" s="9" t="str">
        <f t="shared" ca="1" si="182"/>
        <v/>
      </c>
      <c r="GB422" s="9" t="str">
        <f t="shared" ca="1" si="183"/>
        <v/>
      </c>
      <c r="GC422" s="9" t="str">
        <f t="shared" ca="1" si="184"/>
        <v/>
      </c>
      <c r="GD422" s="9" t="str">
        <f t="shared" ca="1" si="185"/>
        <v/>
      </c>
      <c r="GE422" s="9" t="str">
        <f t="shared" ca="1" si="186"/>
        <v/>
      </c>
      <c r="GF422" s="9" t="str">
        <f t="shared" ca="1" si="187"/>
        <v/>
      </c>
      <c r="GG422" s="9" t="str">
        <f t="shared" ca="1" si="188"/>
        <v/>
      </c>
      <c r="GH422" s="9" t="str">
        <f t="shared" ca="1" si="189"/>
        <v/>
      </c>
      <c r="GI422" s="9" t="str">
        <f t="shared" ca="1" si="190"/>
        <v/>
      </c>
      <c r="GJ422" s="9" t="str">
        <f t="shared" ca="1" si="191"/>
        <v/>
      </c>
      <c r="GK422" s="9" t="str">
        <f t="shared" ca="1" si="192"/>
        <v/>
      </c>
      <c r="GL422" s="9" t="str">
        <f t="shared" ca="1" si="193"/>
        <v/>
      </c>
      <c r="GM422" s="9" t="str">
        <f t="shared" ca="1" si="194"/>
        <v/>
      </c>
      <c r="GN422" s="9" t="str">
        <f t="shared" ca="1" si="195"/>
        <v/>
      </c>
      <c r="GO422" s="9" t="str">
        <f t="shared" ca="1" si="196"/>
        <v/>
      </c>
      <c r="GP422" s="9" t="str">
        <f t="shared" ca="1" si="197"/>
        <v/>
      </c>
      <c r="GQ422" s="9" t="str">
        <f t="shared" ca="1" si="198"/>
        <v/>
      </c>
      <c r="GR422" s="9" t="str">
        <f t="shared" ca="1" si="199"/>
        <v/>
      </c>
      <c r="GS422" s="9" t="str">
        <f t="shared" ca="1" si="200"/>
        <v/>
      </c>
      <c r="GT422" s="9" t="str">
        <f t="shared" ca="1" si="201"/>
        <v/>
      </c>
      <c r="GU422" s="9" t="str">
        <f t="shared" ca="1" si="202"/>
        <v/>
      </c>
      <c r="GV422" s="9" t="str">
        <f t="shared" ca="1" si="203"/>
        <v/>
      </c>
      <c r="GW422" s="9" t="str">
        <f t="shared" ca="1" si="204"/>
        <v/>
      </c>
      <c r="GX422" s="9" t="str">
        <f t="shared" ca="1" si="205"/>
        <v/>
      </c>
      <c r="GY422" s="9" t="str">
        <f t="shared" ca="1" si="206"/>
        <v/>
      </c>
      <c r="GZ422" s="9" t="str">
        <f t="shared" ca="1" si="207"/>
        <v/>
      </c>
      <c r="HA422" s="9" t="str">
        <f t="shared" ca="1" si="208"/>
        <v/>
      </c>
      <c r="HB422" s="9" t="str">
        <f t="shared" ca="1" si="209"/>
        <v/>
      </c>
      <c r="HC422" s="9" t="str">
        <f t="shared" ca="1" si="210"/>
        <v/>
      </c>
      <c r="HD422" s="9" t="str">
        <f t="shared" ca="1" si="211"/>
        <v/>
      </c>
      <c r="HE422" s="9" t="str">
        <f t="shared" ca="1" si="212"/>
        <v/>
      </c>
      <c r="HF422" s="9" t="str">
        <f t="shared" ca="1" si="213"/>
        <v/>
      </c>
      <c r="HG422" s="9" t="str">
        <f t="shared" ca="1" si="214"/>
        <v/>
      </c>
      <c r="HH422" s="9" t="str">
        <f t="shared" ca="1" si="215"/>
        <v/>
      </c>
      <c r="HI422" s="9" t="str">
        <f t="shared" ca="1" si="216"/>
        <v/>
      </c>
      <c r="HJ422" s="9" t="str">
        <f t="shared" ca="1" si="217"/>
        <v/>
      </c>
      <c r="HK422" s="9" t="str">
        <f t="shared" ca="1" si="218"/>
        <v/>
      </c>
      <c r="HL422" s="9" t="str">
        <f t="shared" ca="1" si="219"/>
        <v/>
      </c>
      <c r="HM422" s="31" t="str">
        <f t="shared" ca="1" si="220"/>
        <v/>
      </c>
      <c r="HN422" s="9" t="str">
        <f t="shared" ca="1" si="221"/>
        <v/>
      </c>
      <c r="HO422" s="9" t="str">
        <f t="shared" ca="1" si="222"/>
        <v/>
      </c>
      <c r="HP422" s="9" t="str">
        <f t="shared" ca="1" si="223"/>
        <v/>
      </c>
      <c r="HQ422" s="9" t="str">
        <f t="shared" ca="1" si="224"/>
        <v/>
      </c>
      <c r="HR422" s="9" t="str">
        <f t="shared" ca="1" si="225"/>
        <v/>
      </c>
      <c r="HS422" s="9" t="str">
        <f t="shared" ca="1" si="226"/>
        <v/>
      </c>
      <c r="HT422" s="9" t="str">
        <f t="shared" ca="1" si="227"/>
        <v/>
      </c>
      <c r="HU422" s="9" t="str">
        <f t="shared" ca="1" si="228"/>
        <v/>
      </c>
      <c r="HV422" s="9" t="str">
        <f t="shared" ca="1" si="229"/>
        <v/>
      </c>
      <c r="HW422" s="9" t="str">
        <f t="shared" ca="1" si="230"/>
        <v/>
      </c>
      <c r="HX422" s="9" t="str">
        <f t="shared" ca="1" si="231"/>
        <v/>
      </c>
      <c r="HY422" s="9" t="str">
        <f t="shared" ca="1" si="232"/>
        <v/>
      </c>
      <c r="HZ422" s="9" t="str">
        <f t="shared" ca="1" si="233"/>
        <v/>
      </c>
      <c r="IA422" s="9" t="str">
        <f t="shared" ca="1" si="234"/>
        <v/>
      </c>
      <c r="IB422" s="9" t="str">
        <f t="shared" ca="1" si="235"/>
        <v/>
      </c>
      <c r="IC422" s="9" t="str">
        <f t="shared" ca="1" si="236"/>
        <v/>
      </c>
      <c r="ID422" s="9" t="str">
        <f t="shared" ca="1" si="237"/>
        <v/>
      </c>
      <c r="IE422" s="9" t="str">
        <f t="shared" ca="1" si="238"/>
        <v/>
      </c>
      <c r="IF422" s="9" t="str">
        <f t="shared" ca="1" si="239"/>
        <v/>
      </c>
      <c r="IG422" s="9" t="str">
        <f t="shared" ca="1" si="240"/>
        <v/>
      </c>
      <c r="IH422" s="9" t="str">
        <f t="shared" ca="1" si="241"/>
        <v/>
      </c>
      <c r="II422" s="9" t="str">
        <f t="shared" ca="1" si="242"/>
        <v/>
      </c>
      <c r="IJ422" s="9" t="str">
        <f t="shared" ca="1" si="243"/>
        <v/>
      </c>
      <c r="IK422" s="9" t="str">
        <f t="shared" ca="1" si="244"/>
        <v/>
      </c>
      <c r="IL422" s="9" t="str">
        <f t="shared" ca="1" si="245"/>
        <v/>
      </c>
      <c r="IM422" s="9" t="str">
        <f t="shared" ca="1" si="246"/>
        <v/>
      </c>
      <c r="IN422" s="9" t="str">
        <f t="shared" ca="1" si="247"/>
        <v/>
      </c>
      <c r="IO422" s="9" t="str">
        <f t="shared" ca="1" si="248"/>
        <v/>
      </c>
      <c r="IP422" s="9" t="str">
        <f t="shared" ca="1" si="249"/>
        <v/>
      </c>
      <c r="IQ422" s="9" t="str">
        <f t="shared" ca="1" si="250"/>
        <v/>
      </c>
      <c r="IR422" s="9" t="str">
        <f t="shared" ca="1" si="251"/>
        <v/>
      </c>
      <c r="IS422" s="9" t="str">
        <f t="shared" ca="1" si="252"/>
        <v/>
      </c>
      <c r="IT422" s="9" t="str">
        <f t="shared" ca="1" si="253"/>
        <v/>
      </c>
      <c r="IU422" s="9" t="str">
        <f t="shared" ca="1" si="254"/>
        <v/>
      </c>
      <c r="IV422" s="31" t="str">
        <f t="shared" ca="1" si="255"/>
        <v/>
      </c>
    </row>
    <row r="423" spans="1:256">
      <c r="B423" s="163">
        <v>47</v>
      </c>
      <c r="C423" s="163" t="str">
        <f ca="1">IF(P423&gt;0,MAX($C$375:C422)+1,"")</f>
        <v/>
      </c>
      <c r="D423" s="163" t="str">
        <f ca="1">IF(ISERROR(INDEX(WS,ROWS($B$377:$B423))),"",MID(INDEX(WS,ROWS($B$377:$B423)), FIND("]",INDEX(WS,ROWS($B$377:$B423)))+1,32))&amp;T(NOW())</f>
        <v/>
      </c>
      <c r="E423" s="163" t="str">
        <f ca="1">IF($D423&lt;&gt;"",INDIRECT("'"&amp;$D423&amp;"'"&amp;"!y5"),"")</f>
        <v/>
      </c>
      <c r="F423" s="163" t="str">
        <f ca="1">IF($D423&lt;&gt;"",INDIRECT("'"&amp;$D423&amp;"'"&amp;"!z5"),"")</f>
        <v/>
      </c>
      <c r="G423" s="163" t="str">
        <f ca="1">IF($D423&lt;&gt;"",INDIRECT("'"&amp;$D423&amp;"'"&amp;"!aa5"),"")</f>
        <v/>
      </c>
      <c r="H423" s="163" t="str">
        <f ca="1">IF($D423&lt;&gt;"",INDIRECT("'"&amp;$D423&amp;"'"&amp;"!ab5"),"")</f>
        <v/>
      </c>
      <c r="I423" s="163" t="str">
        <f ca="1">IF($D423&lt;&gt;"",INDIRECT("'"&amp;$D423&amp;"'"&amp;"!ac5"),"")</f>
        <v/>
      </c>
      <c r="J423" s="163" t="str">
        <f ca="1">IF($D423&lt;&gt;"",INDIRECT("'"&amp;$D423&amp;"'"&amp;"!ad5"),"")</f>
        <v/>
      </c>
      <c r="K423" s="163" t="str">
        <f ca="1">IF($D423&lt;&gt;"",INDIRECT("'"&amp;$D423&amp;"'"&amp;"!ae5"),"")</f>
        <v/>
      </c>
      <c r="L423" s="163" t="str">
        <f ca="1">IF($D423&lt;&gt;"",INDIRECT("'"&amp;$D423&amp;"'"&amp;"!af5"),"")</f>
        <v/>
      </c>
      <c r="M423" s="163" t="str">
        <f ca="1">IF($D423&lt;&gt;"",INDIRECT("'"&amp;$D423&amp;"'"&amp;"!ag5"),"")</f>
        <v/>
      </c>
      <c r="N423" s="344" t="str">
        <f ca="1">IF($D423&lt;&gt;"",INDIRECT("'"&amp;$D423&amp;"'"&amp;"!ah5"),"")</f>
        <v/>
      </c>
      <c r="O423" s="344" t="str">
        <f ca="1">IF($D423&lt;&gt;"",INDIRECT("'"&amp;$D423&amp;"'"&amp;"!ai5"),"")</f>
        <v/>
      </c>
      <c r="P423" s="163">
        <f t="shared" ca="1" si="4"/>
        <v>0</v>
      </c>
      <c r="Q423" s="14" t="str">
        <f t="shared" ca="1" si="16"/>
        <v/>
      </c>
      <c r="R423" s="14" t="str">
        <f t="shared" ca="1" si="17"/>
        <v/>
      </c>
      <c r="S423" s="14" t="str">
        <f t="shared" ca="1" si="18"/>
        <v/>
      </c>
      <c r="T423" s="14" t="str">
        <f t="shared" ca="1" si="19"/>
        <v/>
      </c>
      <c r="U423" s="14" t="str">
        <f t="shared" ca="1" si="20"/>
        <v/>
      </c>
      <c r="V423" s="14" t="str">
        <f t="shared" ca="1" si="21"/>
        <v/>
      </c>
      <c r="W423" s="14" t="str">
        <f t="shared" ca="1" si="22"/>
        <v/>
      </c>
      <c r="X423" s="14" t="str">
        <f t="shared" ca="1" si="23"/>
        <v/>
      </c>
      <c r="Y423" s="14" t="str">
        <f t="shared" ca="1" si="24"/>
        <v/>
      </c>
      <c r="Z423" s="14" t="str">
        <f t="shared" ca="1" si="25"/>
        <v/>
      </c>
      <c r="AA423" s="14" t="str">
        <f t="shared" ca="1" si="26"/>
        <v/>
      </c>
      <c r="AB423" s="14" t="str">
        <f t="shared" ca="1" si="27"/>
        <v/>
      </c>
      <c r="AC423" s="14" t="str">
        <f t="shared" ca="1" si="28"/>
        <v/>
      </c>
      <c r="AD423" s="14" t="str">
        <f t="shared" ca="1" si="29"/>
        <v/>
      </c>
      <c r="AE423" s="14" t="str">
        <f t="shared" ca="1" si="30"/>
        <v/>
      </c>
      <c r="AF423" s="14" t="str">
        <f t="shared" ca="1" si="31"/>
        <v/>
      </c>
      <c r="AG423" s="14" t="str">
        <f t="shared" ca="1" si="32"/>
        <v/>
      </c>
      <c r="AH423" s="14" t="str">
        <f t="shared" ca="1" si="33"/>
        <v/>
      </c>
      <c r="AI423" s="14" t="str">
        <f t="shared" ca="1" si="34"/>
        <v/>
      </c>
      <c r="AJ423" s="14" t="str">
        <f t="shared" ca="1" si="35"/>
        <v/>
      </c>
      <c r="AK423" s="14" t="str">
        <f t="shared" ca="1" si="36"/>
        <v/>
      </c>
      <c r="AL423" s="14" t="str">
        <f t="shared" ca="1" si="37"/>
        <v/>
      </c>
      <c r="AM423" s="14" t="str">
        <f t="shared" ca="1" si="38"/>
        <v/>
      </c>
      <c r="AN423" s="14" t="str">
        <f t="shared" ca="1" si="39"/>
        <v/>
      </c>
      <c r="AO423" s="14" t="str">
        <f t="shared" ca="1" si="40"/>
        <v/>
      </c>
      <c r="AP423" s="14" t="str">
        <f t="shared" ca="1" si="41"/>
        <v/>
      </c>
      <c r="AQ423" s="14" t="str">
        <f t="shared" ca="1" si="42"/>
        <v/>
      </c>
      <c r="AR423" s="14" t="str">
        <f t="shared" ca="1" si="43"/>
        <v/>
      </c>
      <c r="AS423" s="14" t="str">
        <f t="shared" ca="1" si="44"/>
        <v/>
      </c>
      <c r="AT423" s="14" t="str">
        <f t="shared" ca="1" si="45"/>
        <v/>
      </c>
      <c r="AU423" s="14" t="str">
        <f t="shared" ca="1" si="46"/>
        <v/>
      </c>
      <c r="AV423" s="14" t="str">
        <f t="shared" ca="1" si="47"/>
        <v/>
      </c>
      <c r="AW423" s="14" t="str">
        <f t="shared" ca="1" si="48"/>
        <v/>
      </c>
      <c r="AX423" s="14" t="str">
        <f t="shared" ca="1" si="49"/>
        <v/>
      </c>
      <c r="AY423" s="14" t="str">
        <f t="shared" ca="1" si="50"/>
        <v/>
      </c>
      <c r="AZ423" s="14" t="str">
        <f t="shared" ca="1" si="51"/>
        <v/>
      </c>
      <c r="BA423" s="14" t="str">
        <f t="shared" ca="1" si="52"/>
        <v/>
      </c>
      <c r="BB423" s="14" t="str">
        <f t="shared" ca="1" si="53"/>
        <v/>
      </c>
      <c r="BC423" s="14" t="str">
        <f t="shared" ca="1" si="54"/>
        <v/>
      </c>
      <c r="BD423" s="14" t="str">
        <f t="shared" ca="1" si="55"/>
        <v/>
      </c>
      <c r="BE423" s="14" t="str">
        <f t="shared" ca="1" si="56"/>
        <v/>
      </c>
      <c r="BF423" s="14" t="str">
        <f t="shared" ca="1" si="57"/>
        <v/>
      </c>
      <c r="BG423" s="14" t="str">
        <f t="shared" ca="1" si="58"/>
        <v/>
      </c>
      <c r="BH423" s="14" t="str">
        <f t="shared" ca="1" si="59"/>
        <v/>
      </c>
      <c r="BI423" s="14" t="str">
        <f t="shared" ca="1" si="60"/>
        <v/>
      </c>
      <c r="BJ423" s="14" t="str">
        <f t="shared" ca="1" si="61"/>
        <v/>
      </c>
      <c r="BK423" s="14" t="str">
        <f t="shared" ca="1" si="62"/>
        <v/>
      </c>
      <c r="BL423" s="14" t="str">
        <f t="shared" ca="1" si="63"/>
        <v/>
      </c>
      <c r="BM423" s="14" t="str">
        <f t="shared" ca="1" si="64"/>
        <v/>
      </c>
      <c r="BN423" s="14" t="str">
        <f t="shared" ca="1" si="65"/>
        <v/>
      </c>
      <c r="BO423" s="14" t="str">
        <f t="shared" ca="1" si="66"/>
        <v/>
      </c>
      <c r="BP423" s="14" t="str">
        <f t="shared" ca="1" si="67"/>
        <v/>
      </c>
      <c r="BQ423" s="14" t="str">
        <f t="shared" ca="1" si="68"/>
        <v/>
      </c>
      <c r="BR423" s="14" t="str">
        <f t="shared" ca="1" si="69"/>
        <v/>
      </c>
      <c r="BS423" s="14" t="str">
        <f t="shared" ca="1" si="70"/>
        <v/>
      </c>
      <c r="BT423" s="14" t="str">
        <f t="shared" ca="1" si="71"/>
        <v/>
      </c>
      <c r="BU423" s="14" t="str">
        <f t="shared" ca="1" si="72"/>
        <v/>
      </c>
      <c r="BV423" s="14" t="str">
        <f t="shared" ca="1" si="73"/>
        <v/>
      </c>
      <c r="BW423" s="14" t="str">
        <f t="shared" ca="1" si="74"/>
        <v/>
      </c>
      <c r="BX423" s="14" t="str">
        <f t="shared" ca="1" si="75"/>
        <v/>
      </c>
      <c r="BY423" s="14" t="str">
        <f t="shared" ca="1" si="76"/>
        <v/>
      </c>
      <c r="BZ423" s="14" t="str">
        <f t="shared" ca="1" si="77"/>
        <v/>
      </c>
      <c r="CA423" s="14" t="str">
        <f t="shared" ca="1" si="78"/>
        <v/>
      </c>
      <c r="CB423" s="14" t="str">
        <f t="shared" ca="1" si="79"/>
        <v/>
      </c>
      <c r="CC423" s="14" t="str">
        <f t="shared" ca="1" si="80"/>
        <v/>
      </c>
      <c r="CD423" s="14" t="str">
        <f t="shared" ca="1" si="81"/>
        <v/>
      </c>
      <c r="CE423" s="14" t="str">
        <f t="shared" ca="1" si="82"/>
        <v/>
      </c>
      <c r="CF423" s="14" t="str">
        <f t="shared" ca="1" si="83"/>
        <v/>
      </c>
      <c r="CG423" s="14" t="str">
        <f t="shared" ca="1" si="84"/>
        <v/>
      </c>
      <c r="CH423" s="14" t="str">
        <f t="shared" ca="1" si="85"/>
        <v/>
      </c>
      <c r="CI423" s="14" t="str">
        <f t="shared" ca="1" si="86"/>
        <v/>
      </c>
      <c r="CJ423" s="14" t="str">
        <f t="shared" ca="1" si="87"/>
        <v/>
      </c>
      <c r="CK423" s="14" t="str">
        <f t="shared" ca="1" si="88"/>
        <v/>
      </c>
      <c r="CL423" s="14" t="str">
        <f t="shared" ca="1" si="89"/>
        <v/>
      </c>
      <c r="CM423" s="14" t="str">
        <f t="shared" ca="1" si="90"/>
        <v/>
      </c>
      <c r="CN423" s="14" t="str">
        <f t="shared" ca="1" si="91"/>
        <v/>
      </c>
      <c r="CO423" s="14" t="str">
        <f t="shared" ca="1" si="92"/>
        <v/>
      </c>
      <c r="CP423" s="14" t="str">
        <f t="shared" ca="1" si="93"/>
        <v/>
      </c>
      <c r="CQ423" s="14" t="str">
        <f t="shared" ca="1" si="94"/>
        <v/>
      </c>
      <c r="CR423" s="14" t="str">
        <f t="shared" ca="1" si="95"/>
        <v/>
      </c>
      <c r="CS423" s="9" t="str">
        <f t="shared" ca="1" si="96"/>
        <v/>
      </c>
      <c r="CT423" s="9" t="str">
        <f t="shared" ca="1" si="97"/>
        <v/>
      </c>
      <c r="CU423" s="9" t="str">
        <f t="shared" ca="1" si="98"/>
        <v/>
      </c>
      <c r="CV423" s="9" t="str">
        <f t="shared" ca="1" si="99"/>
        <v/>
      </c>
      <c r="CW423" s="9" t="str">
        <f t="shared" ca="1" si="100"/>
        <v/>
      </c>
      <c r="CX423" s="9" t="str">
        <f t="shared" ca="1" si="101"/>
        <v/>
      </c>
      <c r="CY423" s="9" t="str">
        <f t="shared" ca="1" si="102"/>
        <v/>
      </c>
      <c r="CZ423" s="9" t="str">
        <f t="shared" ca="1" si="103"/>
        <v/>
      </c>
      <c r="DA423" s="9" t="str">
        <f t="shared" ca="1" si="104"/>
        <v/>
      </c>
      <c r="DB423" s="9" t="str">
        <f t="shared" ca="1" si="105"/>
        <v/>
      </c>
      <c r="DC423" s="9" t="str">
        <f t="shared" ca="1" si="106"/>
        <v/>
      </c>
      <c r="DD423" s="9" t="str">
        <f t="shared" ca="1" si="107"/>
        <v/>
      </c>
      <c r="DE423" s="9" t="str">
        <f t="shared" ca="1" si="108"/>
        <v/>
      </c>
      <c r="DF423" s="9" t="str">
        <f t="shared" ca="1" si="109"/>
        <v/>
      </c>
      <c r="DG423" s="9" t="str">
        <f t="shared" ca="1" si="110"/>
        <v/>
      </c>
      <c r="DH423" s="9" t="str">
        <f t="shared" ca="1" si="111"/>
        <v/>
      </c>
      <c r="DI423" s="9" t="str">
        <f t="shared" ca="1" si="112"/>
        <v/>
      </c>
      <c r="DJ423" s="9" t="str">
        <f t="shared" ca="1" si="113"/>
        <v/>
      </c>
      <c r="DK423" s="9" t="str">
        <f t="shared" ca="1" si="114"/>
        <v/>
      </c>
      <c r="DL423" s="9" t="str">
        <f t="shared" ca="1" si="115"/>
        <v/>
      </c>
      <c r="DM423" s="9" t="str">
        <f t="shared" ca="1" si="116"/>
        <v/>
      </c>
      <c r="DN423" s="9" t="str">
        <f t="shared" ca="1" si="117"/>
        <v/>
      </c>
      <c r="DO423" s="9" t="str">
        <f t="shared" ca="1" si="118"/>
        <v/>
      </c>
      <c r="DP423" s="9" t="str">
        <f t="shared" ca="1" si="119"/>
        <v/>
      </c>
      <c r="DQ423" s="9" t="str">
        <f t="shared" ca="1" si="120"/>
        <v/>
      </c>
      <c r="DR423" s="9" t="str">
        <f t="shared" ca="1" si="121"/>
        <v/>
      </c>
      <c r="DS423" s="9" t="str">
        <f t="shared" ca="1" si="122"/>
        <v/>
      </c>
      <c r="DT423" s="9" t="str">
        <f t="shared" ca="1" si="123"/>
        <v/>
      </c>
      <c r="DU423" s="9" t="str">
        <f t="shared" ca="1" si="124"/>
        <v/>
      </c>
      <c r="DV423" s="9" t="str">
        <f t="shared" ca="1" si="125"/>
        <v/>
      </c>
      <c r="DW423" s="9" t="str">
        <f t="shared" ca="1" si="126"/>
        <v/>
      </c>
      <c r="DX423" s="9" t="str">
        <f t="shared" ca="1" si="127"/>
        <v/>
      </c>
      <c r="DY423" s="9" t="str">
        <f t="shared" ca="1" si="128"/>
        <v/>
      </c>
      <c r="DZ423" s="9" t="str">
        <f t="shared" ca="1" si="129"/>
        <v/>
      </c>
      <c r="EA423" s="9" t="str">
        <f t="shared" ca="1" si="130"/>
        <v/>
      </c>
      <c r="EB423" s="9" t="str">
        <f t="shared" ca="1" si="131"/>
        <v/>
      </c>
      <c r="EC423" s="9" t="str">
        <f t="shared" ca="1" si="132"/>
        <v/>
      </c>
      <c r="ED423" s="9" t="str">
        <f t="shared" ca="1" si="133"/>
        <v/>
      </c>
      <c r="EE423" s="9" t="str">
        <f t="shared" ca="1" si="134"/>
        <v/>
      </c>
      <c r="EF423" s="9" t="str">
        <f t="shared" ca="1" si="135"/>
        <v/>
      </c>
      <c r="EG423" s="9" t="str">
        <f t="shared" ca="1" si="136"/>
        <v/>
      </c>
      <c r="EH423" s="9" t="str">
        <f t="shared" ca="1" si="137"/>
        <v/>
      </c>
      <c r="EI423" s="9" t="str">
        <f t="shared" ca="1" si="138"/>
        <v/>
      </c>
      <c r="EJ423" s="9" t="str">
        <f t="shared" ca="1" si="139"/>
        <v/>
      </c>
      <c r="EK423" s="9" t="str">
        <f t="shared" ca="1" si="140"/>
        <v/>
      </c>
      <c r="EL423" s="9" t="str">
        <f t="shared" ca="1" si="141"/>
        <v/>
      </c>
      <c r="EM423" s="9" t="str">
        <f t="shared" ca="1" si="142"/>
        <v/>
      </c>
      <c r="EN423" s="9" t="str">
        <f t="shared" ca="1" si="143"/>
        <v/>
      </c>
      <c r="EO423" s="9" t="str">
        <f t="shared" ca="1" si="144"/>
        <v/>
      </c>
      <c r="EP423" s="9" t="str">
        <f t="shared" ca="1" si="145"/>
        <v/>
      </c>
      <c r="EQ423" s="9" t="str">
        <f t="shared" ca="1" si="146"/>
        <v/>
      </c>
      <c r="ER423" s="9" t="str">
        <f t="shared" ca="1" si="147"/>
        <v/>
      </c>
      <c r="ES423" s="9" t="str">
        <f t="shared" ca="1" si="148"/>
        <v/>
      </c>
      <c r="ET423" s="9" t="str">
        <f t="shared" ca="1" si="149"/>
        <v/>
      </c>
      <c r="EU423" s="9" t="str">
        <f t="shared" ca="1" si="150"/>
        <v/>
      </c>
      <c r="EV423" s="9" t="str">
        <f t="shared" ca="1" si="151"/>
        <v/>
      </c>
      <c r="EW423" s="9" t="str">
        <f t="shared" ca="1" si="152"/>
        <v/>
      </c>
      <c r="EX423" s="9" t="str">
        <f t="shared" ca="1" si="153"/>
        <v/>
      </c>
      <c r="EY423" s="9" t="str">
        <f t="shared" ca="1" si="154"/>
        <v/>
      </c>
      <c r="EZ423" s="9" t="str">
        <f t="shared" ca="1" si="155"/>
        <v/>
      </c>
      <c r="FA423" s="9" t="str">
        <f t="shared" ca="1" si="156"/>
        <v/>
      </c>
      <c r="FB423" s="9" t="str">
        <f t="shared" ca="1" si="157"/>
        <v/>
      </c>
      <c r="FC423" s="9" t="str">
        <f t="shared" ca="1" si="158"/>
        <v/>
      </c>
      <c r="FD423" s="9" t="str">
        <f t="shared" ca="1" si="159"/>
        <v/>
      </c>
      <c r="FE423" s="9" t="str">
        <f t="shared" ca="1" si="160"/>
        <v/>
      </c>
      <c r="FF423" s="9" t="str">
        <f t="shared" ca="1" si="161"/>
        <v/>
      </c>
      <c r="FG423" s="9" t="str">
        <f t="shared" ca="1" si="162"/>
        <v/>
      </c>
      <c r="FH423" s="9" t="str">
        <f t="shared" ca="1" si="163"/>
        <v/>
      </c>
      <c r="FI423" s="9" t="str">
        <f t="shared" ca="1" si="164"/>
        <v/>
      </c>
      <c r="FJ423" s="9" t="str">
        <f t="shared" ca="1" si="165"/>
        <v/>
      </c>
      <c r="FK423" s="9" t="str">
        <f t="shared" ca="1" si="166"/>
        <v/>
      </c>
      <c r="FL423" s="9" t="str">
        <f t="shared" ca="1" si="167"/>
        <v/>
      </c>
      <c r="FM423" s="9" t="str">
        <f t="shared" ca="1" si="168"/>
        <v/>
      </c>
      <c r="FN423" s="9" t="str">
        <f t="shared" ca="1" si="169"/>
        <v/>
      </c>
      <c r="FO423" s="9" t="str">
        <f t="shared" ca="1" si="170"/>
        <v/>
      </c>
      <c r="FP423" s="9" t="str">
        <f t="shared" ca="1" si="171"/>
        <v/>
      </c>
      <c r="FQ423" s="9" t="str">
        <f t="shared" ca="1" si="172"/>
        <v/>
      </c>
      <c r="FR423" s="9" t="str">
        <f t="shared" ca="1" si="173"/>
        <v/>
      </c>
      <c r="FS423" s="9" t="str">
        <f t="shared" ca="1" si="174"/>
        <v/>
      </c>
      <c r="FT423" s="9" t="str">
        <f t="shared" ca="1" si="175"/>
        <v/>
      </c>
      <c r="FU423" s="9" t="str">
        <f t="shared" ca="1" si="176"/>
        <v/>
      </c>
      <c r="FV423" s="9" t="str">
        <f t="shared" ca="1" si="177"/>
        <v/>
      </c>
      <c r="FW423" s="9" t="str">
        <f t="shared" ca="1" si="178"/>
        <v/>
      </c>
      <c r="FX423" s="9" t="str">
        <f t="shared" ca="1" si="179"/>
        <v/>
      </c>
      <c r="FY423" s="9" t="str">
        <f t="shared" ca="1" si="180"/>
        <v/>
      </c>
      <c r="FZ423" s="9" t="str">
        <f t="shared" ca="1" si="181"/>
        <v/>
      </c>
      <c r="GA423" s="9" t="str">
        <f t="shared" ca="1" si="182"/>
        <v/>
      </c>
      <c r="GB423" s="9" t="str">
        <f t="shared" ca="1" si="183"/>
        <v/>
      </c>
      <c r="GC423" s="9" t="str">
        <f t="shared" ca="1" si="184"/>
        <v/>
      </c>
      <c r="GD423" s="9" t="str">
        <f t="shared" ca="1" si="185"/>
        <v/>
      </c>
      <c r="GE423" s="9" t="str">
        <f t="shared" ca="1" si="186"/>
        <v/>
      </c>
      <c r="GF423" s="9" t="str">
        <f t="shared" ca="1" si="187"/>
        <v/>
      </c>
      <c r="GG423" s="9" t="str">
        <f t="shared" ca="1" si="188"/>
        <v/>
      </c>
      <c r="GH423" s="9" t="str">
        <f t="shared" ca="1" si="189"/>
        <v/>
      </c>
      <c r="GI423" s="9" t="str">
        <f t="shared" ca="1" si="190"/>
        <v/>
      </c>
      <c r="GJ423" s="9" t="str">
        <f t="shared" ca="1" si="191"/>
        <v/>
      </c>
      <c r="GK423" s="9" t="str">
        <f t="shared" ca="1" si="192"/>
        <v/>
      </c>
      <c r="GL423" s="9" t="str">
        <f t="shared" ca="1" si="193"/>
        <v/>
      </c>
      <c r="GM423" s="9" t="str">
        <f t="shared" ca="1" si="194"/>
        <v/>
      </c>
      <c r="GN423" s="9" t="str">
        <f t="shared" ca="1" si="195"/>
        <v/>
      </c>
      <c r="GO423" s="9" t="str">
        <f t="shared" ca="1" si="196"/>
        <v/>
      </c>
      <c r="GP423" s="9" t="str">
        <f t="shared" ca="1" si="197"/>
        <v/>
      </c>
      <c r="GQ423" s="9" t="str">
        <f t="shared" ca="1" si="198"/>
        <v/>
      </c>
      <c r="GR423" s="9" t="str">
        <f t="shared" ca="1" si="199"/>
        <v/>
      </c>
      <c r="GS423" s="9" t="str">
        <f t="shared" ca="1" si="200"/>
        <v/>
      </c>
      <c r="GT423" s="9" t="str">
        <f t="shared" ca="1" si="201"/>
        <v/>
      </c>
      <c r="GU423" s="9" t="str">
        <f t="shared" ca="1" si="202"/>
        <v/>
      </c>
      <c r="GV423" s="9" t="str">
        <f t="shared" ca="1" si="203"/>
        <v/>
      </c>
      <c r="GW423" s="9" t="str">
        <f t="shared" ca="1" si="204"/>
        <v/>
      </c>
      <c r="GX423" s="9" t="str">
        <f t="shared" ca="1" si="205"/>
        <v/>
      </c>
      <c r="GY423" s="9" t="str">
        <f t="shared" ca="1" si="206"/>
        <v/>
      </c>
      <c r="GZ423" s="9" t="str">
        <f t="shared" ca="1" si="207"/>
        <v/>
      </c>
      <c r="HA423" s="9" t="str">
        <f t="shared" ca="1" si="208"/>
        <v/>
      </c>
      <c r="HB423" s="9" t="str">
        <f t="shared" ca="1" si="209"/>
        <v/>
      </c>
      <c r="HC423" s="9" t="str">
        <f t="shared" ca="1" si="210"/>
        <v/>
      </c>
      <c r="HD423" s="9" t="str">
        <f t="shared" ca="1" si="211"/>
        <v/>
      </c>
      <c r="HE423" s="9" t="str">
        <f t="shared" ca="1" si="212"/>
        <v/>
      </c>
      <c r="HF423" s="9" t="str">
        <f t="shared" ca="1" si="213"/>
        <v/>
      </c>
      <c r="HG423" s="9" t="str">
        <f t="shared" ca="1" si="214"/>
        <v/>
      </c>
      <c r="HH423" s="9" t="str">
        <f t="shared" ca="1" si="215"/>
        <v/>
      </c>
      <c r="HI423" s="9" t="str">
        <f t="shared" ca="1" si="216"/>
        <v/>
      </c>
      <c r="HJ423" s="9" t="str">
        <f t="shared" ca="1" si="217"/>
        <v/>
      </c>
      <c r="HK423" s="9" t="str">
        <f t="shared" ca="1" si="218"/>
        <v/>
      </c>
      <c r="HL423" s="9" t="str">
        <f t="shared" ca="1" si="219"/>
        <v/>
      </c>
      <c r="HM423" s="31" t="str">
        <f t="shared" ca="1" si="220"/>
        <v/>
      </c>
      <c r="HN423" s="9" t="str">
        <f t="shared" ca="1" si="221"/>
        <v/>
      </c>
      <c r="HO423" s="9" t="str">
        <f t="shared" ca="1" si="222"/>
        <v/>
      </c>
      <c r="HP423" s="9" t="str">
        <f t="shared" ca="1" si="223"/>
        <v/>
      </c>
      <c r="HQ423" s="9" t="str">
        <f t="shared" ca="1" si="224"/>
        <v/>
      </c>
      <c r="HR423" s="9" t="str">
        <f t="shared" ca="1" si="225"/>
        <v/>
      </c>
      <c r="HS423" s="9" t="str">
        <f t="shared" ca="1" si="226"/>
        <v/>
      </c>
      <c r="HT423" s="9" t="str">
        <f t="shared" ca="1" si="227"/>
        <v/>
      </c>
      <c r="HU423" s="9" t="str">
        <f t="shared" ca="1" si="228"/>
        <v/>
      </c>
      <c r="HV423" s="9" t="str">
        <f t="shared" ca="1" si="229"/>
        <v/>
      </c>
      <c r="HW423" s="9" t="str">
        <f t="shared" ca="1" si="230"/>
        <v/>
      </c>
      <c r="HX423" s="9" t="str">
        <f t="shared" ca="1" si="231"/>
        <v/>
      </c>
      <c r="HY423" s="9" t="str">
        <f t="shared" ca="1" si="232"/>
        <v/>
      </c>
      <c r="HZ423" s="9" t="str">
        <f t="shared" ca="1" si="233"/>
        <v/>
      </c>
      <c r="IA423" s="9" t="str">
        <f t="shared" ca="1" si="234"/>
        <v/>
      </c>
      <c r="IB423" s="9" t="str">
        <f t="shared" ca="1" si="235"/>
        <v/>
      </c>
      <c r="IC423" s="9" t="str">
        <f t="shared" ca="1" si="236"/>
        <v/>
      </c>
      <c r="ID423" s="9" t="str">
        <f t="shared" ca="1" si="237"/>
        <v/>
      </c>
      <c r="IE423" s="9" t="str">
        <f t="shared" ca="1" si="238"/>
        <v/>
      </c>
      <c r="IF423" s="9" t="str">
        <f t="shared" ca="1" si="239"/>
        <v/>
      </c>
      <c r="IG423" s="9" t="str">
        <f t="shared" ca="1" si="240"/>
        <v/>
      </c>
      <c r="IH423" s="9" t="str">
        <f t="shared" ca="1" si="241"/>
        <v/>
      </c>
      <c r="II423" s="9" t="str">
        <f t="shared" ca="1" si="242"/>
        <v/>
      </c>
      <c r="IJ423" s="9" t="str">
        <f t="shared" ca="1" si="243"/>
        <v/>
      </c>
      <c r="IK423" s="9" t="str">
        <f t="shared" ca="1" si="244"/>
        <v/>
      </c>
      <c r="IL423" s="9" t="str">
        <f t="shared" ca="1" si="245"/>
        <v/>
      </c>
      <c r="IM423" s="9" t="str">
        <f t="shared" ca="1" si="246"/>
        <v/>
      </c>
      <c r="IN423" s="9" t="str">
        <f t="shared" ca="1" si="247"/>
        <v/>
      </c>
      <c r="IO423" s="9" t="str">
        <f t="shared" ca="1" si="248"/>
        <v/>
      </c>
      <c r="IP423" s="9" t="str">
        <f t="shared" ca="1" si="249"/>
        <v/>
      </c>
      <c r="IQ423" s="9" t="str">
        <f t="shared" ca="1" si="250"/>
        <v/>
      </c>
      <c r="IR423" s="9" t="str">
        <f t="shared" ca="1" si="251"/>
        <v/>
      </c>
      <c r="IS423" s="9" t="str">
        <f t="shared" ca="1" si="252"/>
        <v/>
      </c>
      <c r="IT423" s="9" t="str">
        <f t="shared" ca="1" si="253"/>
        <v/>
      </c>
      <c r="IU423" s="9" t="str">
        <f t="shared" ca="1" si="254"/>
        <v/>
      </c>
      <c r="IV423" s="31" t="str">
        <f t="shared" ca="1" si="255"/>
        <v/>
      </c>
    </row>
    <row r="424" spans="1:256">
      <c r="B424" s="163">
        <v>48</v>
      </c>
      <c r="C424" s="163" t="str">
        <f ca="1">IF(P424&gt;0,MAX($C$375:C423)+1,"")</f>
        <v/>
      </c>
      <c r="D424" s="163" t="str">
        <f ca="1">IF(ISERROR(INDEX(WS,ROWS($B$377:$B424))),"",MID(INDEX(WS,ROWS($B$377:$B424)), FIND("]",INDEX(WS,ROWS($B$377:$B424)))+1,32))&amp;T(NOW())</f>
        <v/>
      </c>
      <c r="E424" s="163" t="str">
        <f t="shared" ca="1" si="5"/>
        <v/>
      </c>
      <c r="F424" s="163" t="str">
        <f t="shared" ca="1" si="6"/>
        <v/>
      </c>
      <c r="G424" s="163" t="str">
        <f t="shared" ca="1" si="7"/>
        <v/>
      </c>
      <c r="H424" s="163" t="str">
        <f t="shared" ca="1" si="8"/>
        <v/>
      </c>
      <c r="I424" s="163" t="str">
        <f t="shared" ca="1" si="9"/>
        <v/>
      </c>
      <c r="J424" s="163" t="str">
        <f t="shared" ca="1" si="10"/>
        <v/>
      </c>
      <c r="K424" s="163" t="str">
        <f t="shared" ca="1" si="11"/>
        <v/>
      </c>
      <c r="L424" s="163" t="str">
        <f t="shared" ca="1" si="12"/>
        <v/>
      </c>
      <c r="M424" s="163" t="str">
        <f t="shared" ca="1" si="13"/>
        <v/>
      </c>
      <c r="N424" s="344" t="str">
        <f t="shared" ca="1" si="14"/>
        <v/>
      </c>
      <c r="O424" s="344" t="str">
        <f t="shared" ca="1" si="15"/>
        <v/>
      </c>
      <c r="P424" s="163">
        <f t="shared" ca="1" si="4"/>
        <v>0</v>
      </c>
      <c r="Q424" s="14" t="str">
        <f t="shared" ca="1" si="16"/>
        <v/>
      </c>
      <c r="R424" s="14" t="str">
        <f t="shared" ca="1" si="17"/>
        <v/>
      </c>
      <c r="S424" s="14" t="str">
        <f t="shared" ca="1" si="18"/>
        <v/>
      </c>
      <c r="T424" s="14" t="str">
        <f t="shared" ca="1" si="19"/>
        <v/>
      </c>
      <c r="U424" s="14" t="str">
        <f t="shared" ca="1" si="20"/>
        <v/>
      </c>
      <c r="V424" s="14" t="str">
        <f t="shared" ca="1" si="21"/>
        <v/>
      </c>
      <c r="W424" s="14" t="str">
        <f t="shared" ca="1" si="22"/>
        <v/>
      </c>
      <c r="X424" s="14" t="str">
        <f t="shared" ca="1" si="23"/>
        <v/>
      </c>
      <c r="Y424" s="14" t="str">
        <f t="shared" ca="1" si="24"/>
        <v/>
      </c>
      <c r="Z424" s="14" t="str">
        <f t="shared" ca="1" si="25"/>
        <v/>
      </c>
      <c r="AA424" s="14" t="str">
        <f t="shared" ca="1" si="26"/>
        <v/>
      </c>
      <c r="AB424" s="14" t="str">
        <f t="shared" ca="1" si="27"/>
        <v/>
      </c>
      <c r="AC424" s="14" t="str">
        <f t="shared" ca="1" si="28"/>
        <v/>
      </c>
      <c r="AD424" s="14" t="str">
        <f t="shared" ca="1" si="29"/>
        <v/>
      </c>
      <c r="AE424" s="14" t="str">
        <f t="shared" ca="1" si="30"/>
        <v/>
      </c>
      <c r="AF424" s="14" t="str">
        <f t="shared" ca="1" si="31"/>
        <v/>
      </c>
      <c r="AG424" s="14" t="str">
        <f t="shared" ca="1" si="32"/>
        <v/>
      </c>
      <c r="AH424" s="14" t="str">
        <f t="shared" ca="1" si="33"/>
        <v/>
      </c>
      <c r="AI424" s="14" t="str">
        <f t="shared" ca="1" si="34"/>
        <v/>
      </c>
      <c r="AJ424" s="14" t="str">
        <f t="shared" ca="1" si="35"/>
        <v/>
      </c>
      <c r="AK424" s="14" t="str">
        <f t="shared" ca="1" si="36"/>
        <v/>
      </c>
      <c r="AL424" s="14" t="str">
        <f t="shared" ca="1" si="37"/>
        <v/>
      </c>
      <c r="AM424" s="14" t="str">
        <f t="shared" ca="1" si="38"/>
        <v/>
      </c>
      <c r="AN424" s="14" t="str">
        <f t="shared" ca="1" si="39"/>
        <v/>
      </c>
      <c r="AO424" s="14" t="str">
        <f t="shared" ca="1" si="40"/>
        <v/>
      </c>
      <c r="AP424" s="14" t="str">
        <f t="shared" ca="1" si="41"/>
        <v/>
      </c>
      <c r="AQ424" s="14" t="str">
        <f t="shared" ca="1" si="42"/>
        <v/>
      </c>
      <c r="AR424" s="14" t="str">
        <f t="shared" ca="1" si="43"/>
        <v/>
      </c>
      <c r="AS424" s="14" t="str">
        <f t="shared" ca="1" si="44"/>
        <v/>
      </c>
      <c r="AT424" s="14" t="str">
        <f t="shared" ca="1" si="45"/>
        <v/>
      </c>
      <c r="AU424" s="14" t="str">
        <f t="shared" ca="1" si="46"/>
        <v/>
      </c>
      <c r="AV424" s="14" t="str">
        <f t="shared" ca="1" si="47"/>
        <v/>
      </c>
      <c r="AW424" s="14" t="str">
        <f t="shared" ca="1" si="48"/>
        <v/>
      </c>
      <c r="AX424" s="14" t="str">
        <f t="shared" ca="1" si="49"/>
        <v/>
      </c>
      <c r="AY424" s="14" t="str">
        <f t="shared" ca="1" si="50"/>
        <v/>
      </c>
      <c r="AZ424" s="14" t="str">
        <f t="shared" ca="1" si="51"/>
        <v/>
      </c>
      <c r="BA424" s="14" t="str">
        <f t="shared" ca="1" si="52"/>
        <v/>
      </c>
      <c r="BB424" s="14" t="str">
        <f t="shared" ca="1" si="53"/>
        <v/>
      </c>
      <c r="BC424" s="14" t="str">
        <f t="shared" ca="1" si="54"/>
        <v/>
      </c>
      <c r="BD424" s="14" t="str">
        <f t="shared" ca="1" si="55"/>
        <v/>
      </c>
      <c r="BE424" s="14" t="str">
        <f t="shared" ca="1" si="56"/>
        <v/>
      </c>
      <c r="BF424" s="14" t="str">
        <f t="shared" ca="1" si="57"/>
        <v/>
      </c>
      <c r="BG424" s="14" t="str">
        <f t="shared" ca="1" si="58"/>
        <v/>
      </c>
      <c r="BH424" s="14" t="str">
        <f t="shared" ca="1" si="59"/>
        <v/>
      </c>
      <c r="BI424" s="14" t="str">
        <f t="shared" ca="1" si="60"/>
        <v/>
      </c>
      <c r="BJ424" s="14" t="str">
        <f t="shared" ca="1" si="61"/>
        <v/>
      </c>
      <c r="BK424" s="14" t="str">
        <f t="shared" ca="1" si="62"/>
        <v/>
      </c>
      <c r="BL424" s="14" t="str">
        <f t="shared" ca="1" si="63"/>
        <v/>
      </c>
      <c r="BM424" s="14" t="str">
        <f t="shared" ca="1" si="64"/>
        <v/>
      </c>
      <c r="BN424" s="14" t="str">
        <f t="shared" ca="1" si="65"/>
        <v/>
      </c>
      <c r="BO424" s="14" t="str">
        <f t="shared" ca="1" si="66"/>
        <v/>
      </c>
      <c r="BP424" s="14" t="str">
        <f t="shared" ca="1" si="67"/>
        <v/>
      </c>
      <c r="BQ424" s="14" t="str">
        <f t="shared" ca="1" si="68"/>
        <v/>
      </c>
      <c r="BR424" s="14" t="str">
        <f t="shared" ca="1" si="69"/>
        <v/>
      </c>
      <c r="BS424" s="14" t="str">
        <f t="shared" ca="1" si="70"/>
        <v/>
      </c>
      <c r="BT424" s="14" t="str">
        <f t="shared" ca="1" si="71"/>
        <v/>
      </c>
      <c r="BU424" s="14" t="str">
        <f t="shared" ca="1" si="72"/>
        <v/>
      </c>
      <c r="BV424" s="14" t="str">
        <f t="shared" ca="1" si="73"/>
        <v/>
      </c>
      <c r="BW424" s="14" t="str">
        <f t="shared" ca="1" si="74"/>
        <v/>
      </c>
      <c r="BX424" s="14" t="str">
        <f t="shared" ca="1" si="75"/>
        <v/>
      </c>
      <c r="BY424" s="14" t="str">
        <f t="shared" ca="1" si="76"/>
        <v/>
      </c>
      <c r="BZ424" s="14" t="str">
        <f t="shared" ca="1" si="77"/>
        <v/>
      </c>
      <c r="CA424" s="14" t="str">
        <f t="shared" ca="1" si="78"/>
        <v/>
      </c>
      <c r="CB424" s="14" t="str">
        <f t="shared" ca="1" si="79"/>
        <v/>
      </c>
      <c r="CC424" s="14" t="str">
        <f t="shared" ca="1" si="80"/>
        <v/>
      </c>
      <c r="CD424" s="14" t="str">
        <f t="shared" ca="1" si="81"/>
        <v/>
      </c>
      <c r="CE424" s="14" t="str">
        <f t="shared" ca="1" si="82"/>
        <v/>
      </c>
      <c r="CF424" s="14" t="str">
        <f t="shared" ca="1" si="83"/>
        <v/>
      </c>
      <c r="CG424" s="14" t="str">
        <f t="shared" ca="1" si="84"/>
        <v/>
      </c>
      <c r="CH424" s="14" t="str">
        <f t="shared" ca="1" si="85"/>
        <v/>
      </c>
      <c r="CI424" s="14" t="str">
        <f t="shared" ca="1" si="86"/>
        <v/>
      </c>
      <c r="CJ424" s="14" t="str">
        <f t="shared" ca="1" si="87"/>
        <v/>
      </c>
      <c r="CK424" s="14" t="str">
        <f t="shared" ca="1" si="88"/>
        <v/>
      </c>
      <c r="CL424" s="14" t="str">
        <f t="shared" ca="1" si="89"/>
        <v/>
      </c>
      <c r="CM424" s="14" t="str">
        <f t="shared" ca="1" si="90"/>
        <v/>
      </c>
      <c r="CN424" s="14" t="str">
        <f t="shared" ca="1" si="91"/>
        <v/>
      </c>
      <c r="CO424" s="14" t="str">
        <f t="shared" ca="1" si="92"/>
        <v/>
      </c>
      <c r="CP424" s="14" t="str">
        <f t="shared" ca="1" si="93"/>
        <v/>
      </c>
      <c r="CQ424" s="14" t="str">
        <f t="shared" ca="1" si="94"/>
        <v/>
      </c>
      <c r="CR424" s="14" t="str">
        <f t="shared" ca="1" si="95"/>
        <v/>
      </c>
      <c r="CS424" s="9" t="str">
        <f t="shared" ca="1" si="96"/>
        <v/>
      </c>
      <c r="CT424" s="9" t="str">
        <f t="shared" ca="1" si="97"/>
        <v/>
      </c>
      <c r="CU424" s="9" t="str">
        <f t="shared" ca="1" si="98"/>
        <v/>
      </c>
      <c r="CV424" s="9" t="str">
        <f t="shared" ca="1" si="99"/>
        <v/>
      </c>
      <c r="CW424" s="9" t="str">
        <f t="shared" ca="1" si="100"/>
        <v/>
      </c>
      <c r="CX424" s="9" t="str">
        <f t="shared" ca="1" si="101"/>
        <v/>
      </c>
      <c r="CY424" s="9" t="str">
        <f t="shared" ca="1" si="102"/>
        <v/>
      </c>
      <c r="CZ424" s="9" t="str">
        <f t="shared" ca="1" si="103"/>
        <v/>
      </c>
      <c r="DA424" s="9" t="str">
        <f t="shared" ca="1" si="104"/>
        <v/>
      </c>
      <c r="DB424" s="9" t="str">
        <f t="shared" ca="1" si="105"/>
        <v/>
      </c>
      <c r="DC424" s="9" t="str">
        <f t="shared" ca="1" si="106"/>
        <v/>
      </c>
      <c r="DD424" s="9" t="str">
        <f t="shared" ca="1" si="107"/>
        <v/>
      </c>
      <c r="DE424" s="9" t="str">
        <f t="shared" ca="1" si="108"/>
        <v/>
      </c>
      <c r="DF424" s="9" t="str">
        <f t="shared" ca="1" si="109"/>
        <v/>
      </c>
      <c r="DG424" s="9" t="str">
        <f t="shared" ca="1" si="110"/>
        <v/>
      </c>
      <c r="DH424" s="9" t="str">
        <f t="shared" ca="1" si="111"/>
        <v/>
      </c>
      <c r="DI424" s="9" t="str">
        <f t="shared" ca="1" si="112"/>
        <v/>
      </c>
      <c r="DJ424" s="9" t="str">
        <f t="shared" ca="1" si="113"/>
        <v/>
      </c>
      <c r="DK424" s="9" t="str">
        <f t="shared" ca="1" si="114"/>
        <v/>
      </c>
      <c r="DL424" s="9" t="str">
        <f t="shared" ca="1" si="115"/>
        <v/>
      </c>
      <c r="DM424" s="9" t="str">
        <f t="shared" ca="1" si="116"/>
        <v/>
      </c>
      <c r="DN424" s="9" t="str">
        <f t="shared" ca="1" si="117"/>
        <v/>
      </c>
      <c r="DO424" s="9" t="str">
        <f t="shared" ca="1" si="118"/>
        <v/>
      </c>
      <c r="DP424" s="9" t="str">
        <f t="shared" ca="1" si="119"/>
        <v/>
      </c>
      <c r="DQ424" s="9" t="str">
        <f t="shared" ca="1" si="120"/>
        <v/>
      </c>
      <c r="DR424" s="9" t="str">
        <f t="shared" ca="1" si="121"/>
        <v/>
      </c>
      <c r="DS424" s="9" t="str">
        <f t="shared" ca="1" si="122"/>
        <v/>
      </c>
      <c r="DT424" s="9" t="str">
        <f t="shared" ca="1" si="123"/>
        <v/>
      </c>
      <c r="DU424" s="9" t="str">
        <f t="shared" ca="1" si="124"/>
        <v/>
      </c>
      <c r="DV424" s="9" t="str">
        <f t="shared" ca="1" si="125"/>
        <v/>
      </c>
      <c r="DW424" s="9" t="str">
        <f t="shared" ca="1" si="126"/>
        <v/>
      </c>
      <c r="DX424" s="9" t="str">
        <f t="shared" ca="1" si="127"/>
        <v/>
      </c>
      <c r="DY424" s="9" t="str">
        <f t="shared" ca="1" si="128"/>
        <v/>
      </c>
      <c r="DZ424" s="9" t="str">
        <f t="shared" ca="1" si="129"/>
        <v/>
      </c>
      <c r="EA424" s="9" t="str">
        <f t="shared" ca="1" si="130"/>
        <v/>
      </c>
      <c r="EB424" s="9" t="str">
        <f t="shared" ca="1" si="131"/>
        <v/>
      </c>
      <c r="EC424" s="9" t="str">
        <f t="shared" ca="1" si="132"/>
        <v/>
      </c>
      <c r="ED424" s="9" t="str">
        <f t="shared" ca="1" si="133"/>
        <v/>
      </c>
      <c r="EE424" s="9" t="str">
        <f t="shared" ca="1" si="134"/>
        <v/>
      </c>
      <c r="EF424" s="9" t="str">
        <f t="shared" ca="1" si="135"/>
        <v/>
      </c>
      <c r="EG424" s="9" t="str">
        <f t="shared" ca="1" si="136"/>
        <v/>
      </c>
      <c r="EH424" s="9" t="str">
        <f t="shared" ca="1" si="137"/>
        <v/>
      </c>
      <c r="EI424" s="9" t="str">
        <f t="shared" ca="1" si="138"/>
        <v/>
      </c>
      <c r="EJ424" s="9" t="str">
        <f t="shared" ca="1" si="139"/>
        <v/>
      </c>
      <c r="EK424" s="9" t="str">
        <f t="shared" ca="1" si="140"/>
        <v/>
      </c>
      <c r="EL424" s="9" t="str">
        <f t="shared" ca="1" si="141"/>
        <v/>
      </c>
      <c r="EM424" s="9" t="str">
        <f t="shared" ca="1" si="142"/>
        <v/>
      </c>
      <c r="EN424" s="9" t="str">
        <f t="shared" ca="1" si="143"/>
        <v/>
      </c>
      <c r="EO424" s="9" t="str">
        <f t="shared" ca="1" si="144"/>
        <v/>
      </c>
      <c r="EP424" s="9" t="str">
        <f t="shared" ca="1" si="145"/>
        <v/>
      </c>
      <c r="EQ424" s="9" t="str">
        <f t="shared" ca="1" si="146"/>
        <v/>
      </c>
      <c r="ER424" s="9" t="str">
        <f t="shared" ca="1" si="147"/>
        <v/>
      </c>
      <c r="ES424" s="9" t="str">
        <f t="shared" ca="1" si="148"/>
        <v/>
      </c>
      <c r="ET424" s="9" t="str">
        <f t="shared" ca="1" si="149"/>
        <v/>
      </c>
      <c r="EU424" s="9" t="str">
        <f t="shared" ca="1" si="150"/>
        <v/>
      </c>
      <c r="EV424" s="9" t="str">
        <f t="shared" ca="1" si="151"/>
        <v/>
      </c>
      <c r="EW424" s="9" t="str">
        <f t="shared" ca="1" si="152"/>
        <v/>
      </c>
      <c r="EX424" s="9" t="str">
        <f t="shared" ca="1" si="153"/>
        <v/>
      </c>
      <c r="EY424" s="9" t="str">
        <f t="shared" ca="1" si="154"/>
        <v/>
      </c>
      <c r="EZ424" s="9" t="str">
        <f t="shared" ca="1" si="155"/>
        <v/>
      </c>
      <c r="FA424" s="9" t="str">
        <f t="shared" ca="1" si="156"/>
        <v/>
      </c>
      <c r="FB424" s="9" t="str">
        <f t="shared" ca="1" si="157"/>
        <v/>
      </c>
      <c r="FC424" s="9" t="str">
        <f t="shared" ca="1" si="158"/>
        <v/>
      </c>
      <c r="FD424" s="9" t="str">
        <f t="shared" ca="1" si="159"/>
        <v/>
      </c>
      <c r="FE424" s="9" t="str">
        <f t="shared" ca="1" si="160"/>
        <v/>
      </c>
      <c r="FF424" s="9" t="str">
        <f t="shared" ca="1" si="161"/>
        <v/>
      </c>
      <c r="FG424" s="9" t="str">
        <f t="shared" ca="1" si="162"/>
        <v/>
      </c>
      <c r="FH424" s="9" t="str">
        <f t="shared" ca="1" si="163"/>
        <v/>
      </c>
      <c r="FI424" s="9" t="str">
        <f t="shared" ca="1" si="164"/>
        <v/>
      </c>
      <c r="FJ424" s="9" t="str">
        <f t="shared" ca="1" si="165"/>
        <v/>
      </c>
      <c r="FK424" s="9" t="str">
        <f t="shared" ca="1" si="166"/>
        <v/>
      </c>
      <c r="FL424" s="9" t="str">
        <f t="shared" ca="1" si="167"/>
        <v/>
      </c>
      <c r="FM424" s="9" t="str">
        <f t="shared" ca="1" si="168"/>
        <v/>
      </c>
      <c r="FN424" s="9" t="str">
        <f t="shared" ca="1" si="169"/>
        <v/>
      </c>
      <c r="FO424" s="9" t="str">
        <f t="shared" ca="1" si="170"/>
        <v/>
      </c>
      <c r="FP424" s="9" t="str">
        <f t="shared" ca="1" si="171"/>
        <v/>
      </c>
      <c r="FQ424" s="9" t="str">
        <f t="shared" ca="1" si="172"/>
        <v/>
      </c>
      <c r="FR424" s="9" t="str">
        <f t="shared" ca="1" si="173"/>
        <v/>
      </c>
      <c r="FS424" s="9" t="str">
        <f t="shared" ca="1" si="174"/>
        <v/>
      </c>
      <c r="FT424" s="9" t="str">
        <f t="shared" ca="1" si="175"/>
        <v/>
      </c>
      <c r="FU424" s="9" t="str">
        <f t="shared" ca="1" si="176"/>
        <v/>
      </c>
      <c r="FV424" s="9" t="str">
        <f t="shared" ca="1" si="177"/>
        <v/>
      </c>
      <c r="FW424" s="9" t="str">
        <f t="shared" ca="1" si="178"/>
        <v/>
      </c>
      <c r="FX424" s="9" t="str">
        <f t="shared" ca="1" si="179"/>
        <v/>
      </c>
      <c r="FY424" s="9" t="str">
        <f t="shared" ca="1" si="180"/>
        <v/>
      </c>
      <c r="FZ424" s="9" t="str">
        <f t="shared" ca="1" si="181"/>
        <v/>
      </c>
      <c r="GA424" s="9" t="str">
        <f t="shared" ca="1" si="182"/>
        <v/>
      </c>
      <c r="GB424" s="9" t="str">
        <f t="shared" ca="1" si="183"/>
        <v/>
      </c>
      <c r="GC424" s="9" t="str">
        <f t="shared" ca="1" si="184"/>
        <v/>
      </c>
      <c r="GD424" s="9" t="str">
        <f t="shared" ca="1" si="185"/>
        <v/>
      </c>
      <c r="GE424" s="9" t="str">
        <f t="shared" ca="1" si="186"/>
        <v/>
      </c>
      <c r="GF424" s="9" t="str">
        <f t="shared" ca="1" si="187"/>
        <v/>
      </c>
      <c r="GG424" s="9" t="str">
        <f t="shared" ca="1" si="188"/>
        <v/>
      </c>
      <c r="GH424" s="9" t="str">
        <f t="shared" ca="1" si="189"/>
        <v/>
      </c>
      <c r="GI424" s="9" t="str">
        <f t="shared" ca="1" si="190"/>
        <v/>
      </c>
      <c r="GJ424" s="9" t="str">
        <f t="shared" ca="1" si="191"/>
        <v/>
      </c>
      <c r="GK424" s="9" t="str">
        <f t="shared" ca="1" si="192"/>
        <v/>
      </c>
      <c r="GL424" s="9" t="str">
        <f t="shared" ca="1" si="193"/>
        <v/>
      </c>
      <c r="GM424" s="9" t="str">
        <f t="shared" ca="1" si="194"/>
        <v/>
      </c>
      <c r="GN424" s="9" t="str">
        <f t="shared" ca="1" si="195"/>
        <v/>
      </c>
      <c r="GO424" s="9" t="str">
        <f t="shared" ca="1" si="196"/>
        <v/>
      </c>
      <c r="GP424" s="9" t="str">
        <f t="shared" ca="1" si="197"/>
        <v/>
      </c>
      <c r="GQ424" s="9" t="str">
        <f t="shared" ca="1" si="198"/>
        <v/>
      </c>
      <c r="GR424" s="9" t="str">
        <f t="shared" ca="1" si="199"/>
        <v/>
      </c>
      <c r="GS424" s="9" t="str">
        <f t="shared" ca="1" si="200"/>
        <v/>
      </c>
      <c r="GT424" s="9" t="str">
        <f t="shared" ca="1" si="201"/>
        <v/>
      </c>
      <c r="GU424" s="9" t="str">
        <f t="shared" ca="1" si="202"/>
        <v/>
      </c>
      <c r="GV424" s="9" t="str">
        <f t="shared" ca="1" si="203"/>
        <v/>
      </c>
      <c r="GW424" s="9" t="str">
        <f t="shared" ca="1" si="204"/>
        <v/>
      </c>
      <c r="GX424" s="9" t="str">
        <f t="shared" ca="1" si="205"/>
        <v/>
      </c>
      <c r="GY424" s="9" t="str">
        <f t="shared" ca="1" si="206"/>
        <v/>
      </c>
      <c r="GZ424" s="9" t="str">
        <f t="shared" ca="1" si="207"/>
        <v/>
      </c>
      <c r="HA424" s="9" t="str">
        <f t="shared" ca="1" si="208"/>
        <v/>
      </c>
      <c r="HB424" s="9" t="str">
        <f t="shared" ca="1" si="209"/>
        <v/>
      </c>
      <c r="HC424" s="9" t="str">
        <f t="shared" ca="1" si="210"/>
        <v/>
      </c>
      <c r="HD424" s="9" t="str">
        <f t="shared" ca="1" si="211"/>
        <v/>
      </c>
      <c r="HE424" s="9" t="str">
        <f t="shared" ca="1" si="212"/>
        <v/>
      </c>
      <c r="HF424" s="9" t="str">
        <f t="shared" ca="1" si="213"/>
        <v/>
      </c>
      <c r="HG424" s="9" t="str">
        <f t="shared" ca="1" si="214"/>
        <v/>
      </c>
      <c r="HH424" s="9" t="str">
        <f t="shared" ca="1" si="215"/>
        <v/>
      </c>
      <c r="HI424" s="9" t="str">
        <f t="shared" ca="1" si="216"/>
        <v/>
      </c>
      <c r="HJ424" s="9" t="str">
        <f t="shared" ca="1" si="217"/>
        <v/>
      </c>
      <c r="HK424" s="9" t="str">
        <f t="shared" ca="1" si="218"/>
        <v/>
      </c>
      <c r="HL424" s="9" t="str">
        <f t="shared" ca="1" si="219"/>
        <v/>
      </c>
      <c r="HM424" s="31" t="str">
        <f t="shared" ca="1" si="220"/>
        <v/>
      </c>
      <c r="HN424" s="9" t="str">
        <f t="shared" ca="1" si="221"/>
        <v/>
      </c>
      <c r="HO424" s="9" t="str">
        <f t="shared" ca="1" si="222"/>
        <v/>
      </c>
      <c r="HP424" s="9" t="str">
        <f t="shared" ca="1" si="223"/>
        <v/>
      </c>
      <c r="HQ424" s="9" t="str">
        <f t="shared" ca="1" si="224"/>
        <v/>
      </c>
      <c r="HR424" s="9" t="str">
        <f t="shared" ca="1" si="225"/>
        <v/>
      </c>
      <c r="HS424" s="9" t="str">
        <f t="shared" ca="1" si="226"/>
        <v/>
      </c>
      <c r="HT424" s="9" t="str">
        <f t="shared" ca="1" si="227"/>
        <v/>
      </c>
      <c r="HU424" s="9" t="str">
        <f t="shared" ca="1" si="228"/>
        <v/>
      </c>
      <c r="HV424" s="9" t="str">
        <f t="shared" ca="1" si="229"/>
        <v/>
      </c>
      <c r="HW424" s="9" t="str">
        <f t="shared" ca="1" si="230"/>
        <v/>
      </c>
      <c r="HX424" s="9" t="str">
        <f t="shared" ca="1" si="231"/>
        <v/>
      </c>
      <c r="HY424" s="9" t="str">
        <f t="shared" ca="1" si="232"/>
        <v/>
      </c>
      <c r="HZ424" s="9" t="str">
        <f t="shared" ca="1" si="233"/>
        <v/>
      </c>
      <c r="IA424" s="9" t="str">
        <f t="shared" ca="1" si="234"/>
        <v/>
      </c>
      <c r="IB424" s="9" t="str">
        <f t="shared" ca="1" si="235"/>
        <v/>
      </c>
      <c r="IC424" s="9" t="str">
        <f t="shared" ca="1" si="236"/>
        <v/>
      </c>
      <c r="ID424" s="9" t="str">
        <f t="shared" ca="1" si="237"/>
        <v/>
      </c>
      <c r="IE424" s="9" t="str">
        <f t="shared" ca="1" si="238"/>
        <v/>
      </c>
      <c r="IF424" s="9" t="str">
        <f t="shared" ca="1" si="239"/>
        <v/>
      </c>
      <c r="IG424" s="9" t="str">
        <f t="shared" ca="1" si="240"/>
        <v/>
      </c>
      <c r="IH424" s="9" t="str">
        <f t="shared" ca="1" si="241"/>
        <v/>
      </c>
      <c r="II424" s="9" t="str">
        <f t="shared" ca="1" si="242"/>
        <v/>
      </c>
      <c r="IJ424" s="9" t="str">
        <f t="shared" ca="1" si="243"/>
        <v/>
      </c>
      <c r="IK424" s="9" t="str">
        <f t="shared" ca="1" si="244"/>
        <v/>
      </c>
      <c r="IL424" s="9" t="str">
        <f t="shared" ca="1" si="245"/>
        <v/>
      </c>
      <c r="IM424" s="9" t="str">
        <f t="shared" ca="1" si="246"/>
        <v/>
      </c>
      <c r="IN424" s="9" t="str">
        <f t="shared" ca="1" si="247"/>
        <v/>
      </c>
      <c r="IO424" s="9" t="str">
        <f t="shared" ca="1" si="248"/>
        <v/>
      </c>
      <c r="IP424" s="9" t="str">
        <f t="shared" ca="1" si="249"/>
        <v/>
      </c>
      <c r="IQ424" s="9" t="str">
        <f t="shared" ca="1" si="250"/>
        <v/>
      </c>
      <c r="IR424" s="9" t="str">
        <f t="shared" ca="1" si="251"/>
        <v/>
      </c>
      <c r="IS424" s="9" t="str">
        <f t="shared" ca="1" si="252"/>
        <v/>
      </c>
      <c r="IT424" s="9" t="str">
        <f t="shared" ca="1" si="253"/>
        <v/>
      </c>
      <c r="IU424" s="9" t="str">
        <f t="shared" ca="1" si="254"/>
        <v/>
      </c>
      <c r="IV424" s="31" t="str">
        <f t="shared" ca="1" si="255"/>
        <v/>
      </c>
    </row>
    <row r="425" spans="1:256">
      <c r="B425" s="163">
        <v>49</v>
      </c>
      <c r="C425" s="163" t="str">
        <f ca="1">IF(P425&gt;0,MAX($C$375:C424)+1,"")</f>
        <v/>
      </c>
      <c r="D425" s="163" t="str">
        <f ca="1">IF(ISERROR(INDEX(WS,ROWS($B$377:$B425))),"",MID(INDEX(WS,ROWS($B$377:$B425)), FIND("]",INDEX(WS,ROWS($B$377:$B425)))+1,32))&amp;T(NOW())</f>
        <v/>
      </c>
      <c r="E425" s="163" t="str">
        <f t="shared" ca="1" si="5"/>
        <v/>
      </c>
      <c r="F425" s="163" t="str">
        <f t="shared" ca="1" si="6"/>
        <v/>
      </c>
      <c r="G425" s="163" t="str">
        <f t="shared" ca="1" si="7"/>
        <v/>
      </c>
      <c r="H425" s="163" t="str">
        <f t="shared" ca="1" si="8"/>
        <v/>
      </c>
      <c r="I425" s="163" t="str">
        <f t="shared" ca="1" si="9"/>
        <v/>
      </c>
      <c r="J425" s="163" t="str">
        <f t="shared" ca="1" si="10"/>
        <v/>
      </c>
      <c r="K425" s="163" t="str">
        <f t="shared" ca="1" si="11"/>
        <v/>
      </c>
      <c r="L425" s="163" t="str">
        <f t="shared" ca="1" si="12"/>
        <v/>
      </c>
      <c r="M425" s="163" t="str">
        <f t="shared" ca="1" si="13"/>
        <v/>
      </c>
      <c r="N425" s="344" t="str">
        <f t="shared" ca="1" si="14"/>
        <v/>
      </c>
      <c r="O425" s="344" t="str">
        <f t="shared" ca="1" si="15"/>
        <v/>
      </c>
      <c r="P425" s="163">
        <f t="shared" ca="1" si="4"/>
        <v>0</v>
      </c>
      <c r="Q425" s="14" t="str">
        <f t="shared" ca="1" si="16"/>
        <v/>
      </c>
      <c r="R425" s="14" t="str">
        <f t="shared" ca="1" si="17"/>
        <v/>
      </c>
      <c r="S425" s="14" t="str">
        <f t="shared" ca="1" si="18"/>
        <v/>
      </c>
      <c r="T425" s="14" t="str">
        <f t="shared" ca="1" si="19"/>
        <v/>
      </c>
      <c r="U425" s="14" t="str">
        <f t="shared" ca="1" si="20"/>
        <v/>
      </c>
      <c r="V425" s="14" t="str">
        <f t="shared" ca="1" si="21"/>
        <v/>
      </c>
      <c r="W425" s="14" t="str">
        <f t="shared" ca="1" si="22"/>
        <v/>
      </c>
      <c r="X425" s="14" t="str">
        <f t="shared" ca="1" si="23"/>
        <v/>
      </c>
      <c r="Y425" s="14" t="str">
        <f t="shared" ca="1" si="24"/>
        <v/>
      </c>
      <c r="Z425" s="14" t="str">
        <f t="shared" ca="1" si="25"/>
        <v/>
      </c>
      <c r="AA425" s="14" t="str">
        <f t="shared" ca="1" si="26"/>
        <v/>
      </c>
      <c r="AB425" s="14" t="str">
        <f t="shared" ca="1" si="27"/>
        <v/>
      </c>
      <c r="AC425" s="14" t="str">
        <f t="shared" ca="1" si="28"/>
        <v/>
      </c>
      <c r="AD425" s="14" t="str">
        <f t="shared" ca="1" si="29"/>
        <v/>
      </c>
      <c r="AE425" s="14" t="str">
        <f t="shared" ca="1" si="30"/>
        <v/>
      </c>
      <c r="AF425" s="14" t="str">
        <f t="shared" ca="1" si="31"/>
        <v/>
      </c>
      <c r="AG425" s="14" t="str">
        <f t="shared" ca="1" si="32"/>
        <v/>
      </c>
      <c r="AH425" s="14" t="str">
        <f t="shared" ca="1" si="33"/>
        <v/>
      </c>
      <c r="AI425" s="14" t="str">
        <f t="shared" ca="1" si="34"/>
        <v/>
      </c>
      <c r="AJ425" s="14" t="str">
        <f t="shared" ca="1" si="35"/>
        <v/>
      </c>
      <c r="AK425" s="14" t="str">
        <f t="shared" ca="1" si="36"/>
        <v/>
      </c>
      <c r="AL425" s="14" t="str">
        <f t="shared" ca="1" si="37"/>
        <v/>
      </c>
      <c r="AM425" s="14" t="str">
        <f t="shared" ca="1" si="38"/>
        <v/>
      </c>
      <c r="AN425" s="14" t="str">
        <f t="shared" ca="1" si="39"/>
        <v/>
      </c>
      <c r="AO425" s="14" t="str">
        <f t="shared" ca="1" si="40"/>
        <v/>
      </c>
      <c r="AP425" s="14" t="str">
        <f t="shared" ca="1" si="41"/>
        <v/>
      </c>
      <c r="AQ425" s="14" t="str">
        <f t="shared" ca="1" si="42"/>
        <v/>
      </c>
      <c r="AR425" s="14" t="str">
        <f t="shared" ca="1" si="43"/>
        <v/>
      </c>
      <c r="AS425" s="14" t="str">
        <f t="shared" ca="1" si="44"/>
        <v/>
      </c>
      <c r="AT425" s="14" t="str">
        <f t="shared" ca="1" si="45"/>
        <v/>
      </c>
      <c r="AU425" s="14" t="str">
        <f t="shared" ca="1" si="46"/>
        <v/>
      </c>
      <c r="AV425" s="14" t="str">
        <f t="shared" ca="1" si="47"/>
        <v/>
      </c>
      <c r="AW425" s="14" t="str">
        <f t="shared" ca="1" si="48"/>
        <v/>
      </c>
      <c r="AX425" s="14" t="str">
        <f t="shared" ca="1" si="49"/>
        <v/>
      </c>
      <c r="AY425" s="14" t="str">
        <f t="shared" ca="1" si="50"/>
        <v/>
      </c>
      <c r="AZ425" s="14" t="str">
        <f t="shared" ca="1" si="51"/>
        <v/>
      </c>
      <c r="BA425" s="14" t="str">
        <f t="shared" ca="1" si="52"/>
        <v/>
      </c>
      <c r="BB425" s="14" t="str">
        <f t="shared" ca="1" si="53"/>
        <v/>
      </c>
      <c r="BC425" s="14" t="str">
        <f t="shared" ca="1" si="54"/>
        <v/>
      </c>
      <c r="BD425" s="14" t="str">
        <f t="shared" ca="1" si="55"/>
        <v/>
      </c>
      <c r="BE425" s="14" t="str">
        <f t="shared" ca="1" si="56"/>
        <v/>
      </c>
      <c r="BF425" s="14" t="str">
        <f t="shared" ca="1" si="57"/>
        <v/>
      </c>
      <c r="BG425" s="14" t="str">
        <f t="shared" ca="1" si="58"/>
        <v/>
      </c>
      <c r="BH425" s="14" t="str">
        <f t="shared" ca="1" si="59"/>
        <v/>
      </c>
      <c r="BI425" s="14" t="str">
        <f t="shared" ca="1" si="60"/>
        <v/>
      </c>
      <c r="BJ425" s="14" t="str">
        <f t="shared" ca="1" si="61"/>
        <v/>
      </c>
      <c r="BK425" s="14" t="str">
        <f t="shared" ca="1" si="62"/>
        <v/>
      </c>
      <c r="BL425" s="14" t="str">
        <f t="shared" ca="1" si="63"/>
        <v/>
      </c>
      <c r="BM425" s="14" t="str">
        <f t="shared" ca="1" si="64"/>
        <v/>
      </c>
      <c r="BN425" s="14" t="str">
        <f t="shared" ca="1" si="65"/>
        <v/>
      </c>
      <c r="BO425" s="14" t="str">
        <f t="shared" ca="1" si="66"/>
        <v/>
      </c>
      <c r="BP425" s="14" t="str">
        <f t="shared" ca="1" si="67"/>
        <v/>
      </c>
      <c r="BQ425" s="14" t="str">
        <f t="shared" ca="1" si="68"/>
        <v/>
      </c>
      <c r="BR425" s="14" t="str">
        <f t="shared" ca="1" si="69"/>
        <v/>
      </c>
      <c r="BS425" s="14" t="str">
        <f t="shared" ca="1" si="70"/>
        <v/>
      </c>
      <c r="BT425" s="14" t="str">
        <f t="shared" ca="1" si="71"/>
        <v/>
      </c>
      <c r="BU425" s="14" t="str">
        <f t="shared" ca="1" si="72"/>
        <v/>
      </c>
      <c r="BV425" s="14" t="str">
        <f t="shared" ca="1" si="73"/>
        <v/>
      </c>
      <c r="BW425" s="14" t="str">
        <f t="shared" ca="1" si="74"/>
        <v/>
      </c>
      <c r="BX425" s="14" t="str">
        <f t="shared" ca="1" si="75"/>
        <v/>
      </c>
      <c r="BY425" s="14" t="str">
        <f t="shared" ca="1" si="76"/>
        <v/>
      </c>
      <c r="BZ425" s="14" t="str">
        <f t="shared" ca="1" si="77"/>
        <v/>
      </c>
      <c r="CA425" s="14" t="str">
        <f t="shared" ca="1" si="78"/>
        <v/>
      </c>
      <c r="CB425" s="14" t="str">
        <f t="shared" ca="1" si="79"/>
        <v/>
      </c>
      <c r="CC425" s="14" t="str">
        <f t="shared" ca="1" si="80"/>
        <v/>
      </c>
      <c r="CD425" s="14" t="str">
        <f t="shared" ca="1" si="81"/>
        <v/>
      </c>
      <c r="CE425" s="14" t="str">
        <f t="shared" ca="1" si="82"/>
        <v/>
      </c>
      <c r="CF425" s="14" t="str">
        <f t="shared" ca="1" si="83"/>
        <v/>
      </c>
      <c r="CG425" s="14" t="str">
        <f t="shared" ca="1" si="84"/>
        <v/>
      </c>
      <c r="CH425" s="14" t="str">
        <f t="shared" ca="1" si="85"/>
        <v/>
      </c>
      <c r="CI425" s="14" t="str">
        <f t="shared" ca="1" si="86"/>
        <v/>
      </c>
      <c r="CJ425" s="14" t="str">
        <f t="shared" ca="1" si="87"/>
        <v/>
      </c>
      <c r="CK425" s="14" t="str">
        <f t="shared" ca="1" si="88"/>
        <v/>
      </c>
      <c r="CL425" s="14" t="str">
        <f t="shared" ca="1" si="89"/>
        <v/>
      </c>
      <c r="CM425" s="14" t="str">
        <f t="shared" ca="1" si="90"/>
        <v/>
      </c>
      <c r="CN425" s="14" t="str">
        <f t="shared" ca="1" si="91"/>
        <v/>
      </c>
      <c r="CO425" s="14" t="str">
        <f t="shared" ca="1" si="92"/>
        <v/>
      </c>
      <c r="CP425" s="14" t="str">
        <f t="shared" ca="1" si="93"/>
        <v/>
      </c>
      <c r="CQ425" s="14" t="str">
        <f t="shared" ca="1" si="94"/>
        <v/>
      </c>
      <c r="CR425" s="14" t="str">
        <f t="shared" ca="1" si="95"/>
        <v/>
      </c>
      <c r="CS425" s="9" t="str">
        <f t="shared" ca="1" si="96"/>
        <v/>
      </c>
      <c r="CT425" s="9" t="str">
        <f t="shared" ca="1" si="97"/>
        <v/>
      </c>
      <c r="CU425" s="9" t="str">
        <f t="shared" ca="1" si="98"/>
        <v/>
      </c>
      <c r="CV425" s="9" t="str">
        <f t="shared" ca="1" si="99"/>
        <v/>
      </c>
      <c r="CW425" s="9" t="str">
        <f t="shared" ca="1" si="100"/>
        <v/>
      </c>
      <c r="CX425" s="9" t="str">
        <f t="shared" ca="1" si="101"/>
        <v/>
      </c>
      <c r="CY425" s="9" t="str">
        <f t="shared" ca="1" si="102"/>
        <v/>
      </c>
      <c r="CZ425" s="9" t="str">
        <f t="shared" ca="1" si="103"/>
        <v/>
      </c>
      <c r="DA425" s="9" t="str">
        <f t="shared" ca="1" si="104"/>
        <v/>
      </c>
      <c r="DB425" s="9" t="str">
        <f t="shared" ca="1" si="105"/>
        <v/>
      </c>
      <c r="DC425" s="9" t="str">
        <f t="shared" ca="1" si="106"/>
        <v/>
      </c>
      <c r="DD425" s="9" t="str">
        <f t="shared" ca="1" si="107"/>
        <v/>
      </c>
      <c r="DE425" s="9" t="str">
        <f t="shared" ca="1" si="108"/>
        <v/>
      </c>
      <c r="DF425" s="9" t="str">
        <f t="shared" ca="1" si="109"/>
        <v/>
      </c>
      <c r="DG425" s="9" t="str">
        <f t="shared" ca="1" si="110"/>
        <v/>
      </c>
      <c r="DH425" s="9" t="str">
        <f t="shared" ca="1" si="111"/>
        <v/>
      </c>
      <c r="DI425" s="9" t="str">
        <f t="shared" ca="1" si="112"/>
        <v/>
      </c>
      <c r="DJ425" s="9" t="str">
        <f t="shared" ca="1" si="113"/>
        <v/>
      </c>
      <c r="DK425" s="9" t="str">
        <f t="shared" ca="1" si="114"/>
        <v/>
      </c>
      <c r="DL425" s="9" t="str">
        <f t="shared" ca="1" si="115"/>
        <v/>
      </c>
      <c r="DM425" s="9" t="str">
        <f t="shared" ca="1" si="116"/>
        <v/>
      </c>
      <c r="DN425" s="9" t="str">
        <f t="shared" ca="1" si="117"/>
        <v/>
      </c>
      <c r="DO425" s="9" t="str">
        <f t="shared" ca="1" si="118"/>
        <v/>
      </c>
      <c r="DP425" s="9" t="str">
        <f t="shared" ca="1" si="119"/>
        <v/>
      </c>
      <c r="DQ425" s="9" t="str">
        <f t="shared" ca="1" si="120"/>
        <v/>
      </c>
      <c r="DR425" s="9" t="str">
        <f t="shared" ca="1" si="121"/>
        <v/>
      </c>
      <c r="DS425" s="9" t="str">
        <f t="shared" ca="1" si="122"/>
        <v/>
      </c>
      <c r="DT425" s="9" t="str">
        <f t="shared" ca="1" si="123"/>
        <v/>
      </c>
      <c r="DU425" s="9" t="str">
        <f t="shared" ca="1" si="124"/>
        <v/>
      </c>
      <c r="DV425" s="9" t="str">
        <f t="shared" ca="1" si="125"/>
        <v/>
      </c>
      <c r="DW425" s="9" t="str">
        <f t="shared" ca="1" si="126"/>
        <v/>
      </c>
      <c r="DX425" s="9" t="str">
        <f t="shared" ca="1" si="127"/>
        <v/>
      </c>
      <c r="DY425" s="9" t="str">
        <f t="shared" ca="1" si="128"/>
        <v/>
      </c>
      <c r="DZ425" s="9" t="str">
        <f t="shared" ca="1" si="129"/>
        <v/>
      </c>
      <c r="EA425" s="9" t="str">
        <f t="shared" ca="1" si="130"/>
        <v/>
      </c>
      <c r="EB425" s="9" t="str">
        <f t="shared" ca="1" si="131"/>
        <v/>
      </c>
      <c r="EC425" s="9" t="str">
        <f t="shared" ca="1" si="132"/>
        <v/>
      </c>
      <c r="ED425" s="9" t="str">
        <f t="shared" ca="1" si="133"/>
        <v/>
      </c>
      <c r="EE425" s="9" t="str">
        <f t="shared" ca="1" si="134"/>
        <v/>
      </c>
      <c r="EF425" s="9" t="str">
        <f t="shared" ca="1" si="135"/>
        <v/>
      </c>
      <c r="EG425" s="9" t="str">
        <f t="shared" ca="1" si="136"/>
        <v/>
      </c>
      <c r="EH425" s="9" t="str">
        <f t="shared" ca="1" si="137"/>
        <v/>
      </c>
      <c r="EI425" s="9" t="str">
        <f t="shared" ca="1" si="138"/>
        <v/>
      </c>
      <c r="EJ425" s="9" t="str">
        <f t="shared" ca="1" si="139"/>
        <v/>
      </c>
      <c r="EK425" s="9" t="str">
        <f t="shared" ca="1" si="140"/>
        <v/>
      </c>
      <c r="EL425" s="9" t="str">
        <f t="shared" ca="1" si="141"/>
        <v/>
      </c>
      <c r="EM425" s="9" t="str">
        <f t="shared" ca="1" si="142"/>
        <v/>
      </c>
      <c r="EN425" s="9" t="str">
        <f t="shared" ca="1" si="143"/>
        <v/>
      </c>
      <c r="EO425" s="9" t="str">
        <f t="shared" ca="1" si="144"/>
        <v/>
      </c>
      <c r="EP425" s="9" t="str">
        <f t="shared" ca="1" si="145"/>
        <v/>
      </c>
      <c r="EQ425" s="9" t="str">
        <f t="shared" ca="1" si="146"/>
        <v/>
      </c>
      <c r="ER425" s="9" t="str">
        <f t="shared" ca="1" si="147"/>
        <v/>
      </c>
      <c r="ES425" s="9" t="str">
        <f t="shared" ca="1" si="148"/>
        <v/>
      </c>
      <c r="ET425" s="9" t="str">
        <f t="shared" ca="1" si="149"/>
        <v/>
      </c>
      <c r="EU425" s="9" t="str">
        <f t="shared" ca="1" si="150"/>
        <v/>
      </c>
      <c r="EV425" s="9" t="str">
        <f t="shared" ca="1" si="151"/>
        <v/>
      </c>
      <c r="EW425" s="9" t="str">
        <f t="shared" ca="1" si="152"/>
        <v/>
      </c>
      <c r="EX425" s="9" t="str">
        <f t="shared" ca="1" si="153"/>
        <v/>
      </c>
      <c r="EY425" s="9" t="str">
        <f t="shared" ca="1" si="154"/>
        <v/>
      </c>
      <c r="EZ425" s="9" t="str">
        <f t="shared" ca="1" si="155"/>
        <v/>
      </c>
      <c r="FA425" s="9" t="str">
        <f t="shared" ca="1" si="156"/>
        <v/>
      </c>
      <c r="FB425" s="9" t="str">
        <f t="shared" ca="1" si="157"/>
        <v/>
      </c>
      <c r="FC425" s="9" t="str">
        <f t="shared" ca="1" si="158"/>
        <v/>
      </c>
      <c r="FD425" s="9" t="str">
        <f t="shared" ca="1" si="159"/>
        <v/>
      </c>
      <c r="FE425" s="9" t="str">
        <f t="shared" ca="1" si="160"/>
        <v/>
      </c>
      <c r="FF425" s="9" t="str">
        <f t="shared" ca="1" si="161"/>
        <v/>
      </c>
      <c r="FG425" s="9" t="str">
        <f t="shared" ca="1" si="162"/>
        <v/>
      </c>
      <c r="FH425" s="9" t="str">
        <f t="shared" ca="1" si="163"/>
        <v/>
      </c>
      <c r="FI425" s="9" t="str">
        <f t="shared" ca="1" si="164"/>
        <v/>
      </c>
      <c r="FJ425" s="9" t="str">
        <f t="shared" ca="1" si="165"/>
        <v/>
      </c>
      <c r="FK425" s="9" t="str">
        <f t="shared" ca="1" si="166"/>
        <v/>
      </c>
      <c r="FL425" s="9" t="str">
        <f t="shared" ca="1" si="167"/>
        <v/>
      </c>
      <c r="FM425" s="9" t="str">
        <f t="shared" ca="1" si="168"/>
        <v/>
      </c>
      <c r="FN425" s="9" t="str">
        <f t="shared" ca="1" si="169"/>
        <v/>
      </c>
      <c r="FO425" s="9" t="str">
        <f t="shared" ca="1" si="170"/>
        <v/>
      </c>
      <c r="FP425" s="9" t="str">
        <f t="shared" ca="1" si="171"/>
        <v/>
      </c>
      <c r="FQ425" s="9" t="str">
        <f t="shared" ca="1" si="172"/>
        <v/>
      </c>
      <c r="FR425" s="9" t="str">
        <f t="shared" ca="1" si="173"/>
        <v/>
      </c>
      <c r="FS425" s="9" t="str">
        <f t="shared" ca="1" si="174"/>
        <v/>
      </c>
      <c r="FT425" s="9" t="str">
        <f t="shared" ca="1" si="175"/>
        <v/>
      </c>
      <c r="FU425" s="9" t="str">
        <f t="shared" ca="1" si="176"/>
        <v/>
      </c>
      <c r="FV425" s="9" t="str">
        <f t="shared" ca="1" si="177"/>
        <v/>
      </c>
      <c r="FW425" s="9" t="str">
        <f t="shared" ca="1" si="178"/>
        <v/>
      </c>
      <c r="FX425" s="9" t="str">
        <f t="shared" ca="1" si="179"/>
        <v/>
      </c>
      <c r="FY425" s="9" t="str">
        <f t="shared" ca="1" si="180"/>
        <v/>
      </c>
      <c r="FZ425" s="9" t="str">
        <f t="shared" ca="1" si="181"/>
        <v/>
      </c>
      <c r="GA425" s="9" t="str">
        <f t="shared" ca="1" si="182"/>
        <v/>
      </c>
      <c r="GB425" s="9" t="str">
        <f t="shared" ca="1" si="183"/>
        <v/>
      </c>
      <c r="GC425" s="9" t="str">
        <f t="shared" ca="1" si="184"/>
        <v/>
      </c>
      <c r="GD425" s="9" t="str">
        <f t="shared" ca="1" si="185"/>
        <v/>
      </c>
      <c r="GE425" s="9" t="str">
        <f t="shared" ca="1" si="186"/>
        <v/>
      </c>
      <c r="GF425" s="9" t="str">
        <f t="shared" ca="1" si="187"/>
        <v/>
      </c>
      <c r="GG425" s="9" t="str">
        <f t="shared" ca="1" si="188"/>
        <v/>
      </c>
      <c r="GH425" s="9" t="str">
        <f t="shared" ca="1" si="189"/>
        <v/>
      </c>
      <c r="GI425" s="9" t="str">
        <f t="shared" ca="1" si="190"/>
        <v/>
      </c>
      <c r="GJ425" s="9" t="str">
        <f t="shared" ca="1" si="191"/>
        <v/>
      </c>
      <c r="GK425" s="9" t="str">
        <f t="shared" ca="1" si="192"/>
        <v/>
      </c>
      <c r="GL425" s="9" t="str">
        <f t="shared" ca="1" si="193"/>
        <v/>
      </c>
      <c r="GM425" s="9" t="str">
        <f t="shared" ca="1" si="194"/>
        <v/>
      </c>
      <c r="GN425" s="9" t="str">
        <f t="shared" ca="1" si="195"/>
        <v/>
      </c>
      <c r="GO425" s="9" t="str">
        <f t="shared" ca="1" si="196"/>
        <v/>
      </c>
      <c r="GP425" s="9" t="str">
        <f t="shared" ca="1" si="197"/>
        <v/>
      </c>
      <c r="GQ425" s="9" t="str">
        <f t="shared" ca="1" si="198"/>
        <v/>
      </c>
      <c r="GR425" s="9" t="str">
        <f t="shared" ca="1" si="199"/>
        <v/>
      </c>
      <c r="GS425" s="9" t="str">
        <f t="shared" ca="1" si="200"/>
        <v/>
      </c>
      <c r="GT425" s="9" t="str">
        <f t="shared" ca="1" si="201"/>
        <v/>
      </c>
      <c r="GU425" s="9" t="str">
        <f t="shared" ca="1" si="202"/>
        <v/>
      </c>
      <c r="GV425" s="9" t="str">
        <f t="shared" ca="1" si="203"/>
        <v/>
      </c>
      <c r="GW425" s="9" t="str">
        <f t="shared" ca="1" si="204"/>
        <v/>
      </c>
      <c r="GX425" s="9" t="str">
        <f t="shared" ca="1" si="205"/>
        <v/>
      </c>
      <c r="GY425" s="9" t="str">
        <f t="shared" ca="1" si="206"/>
        <v/>
      </c>
      <c r="GZ425" s="9" t="str">
        <f t="shared" ca="1" si="207"/>
        <v/>
      </c>
      <c r="HA425" s="9" t="str">
        <f t="shared" ca="1" si="208"/>
        <v/>
      </c>
      <c r="HB425" s="9" t="str">
        <f t="shared" ca="1" si="209"/>
        <v/>
      </c>
      <c r="HC425" s="9" t="str">
        <f t="shared" ca="1" si="210"/>
        <v/>
      </c>
      <c r="HD425" s="9" t="str">
        <f t="shared" ca="1" si="211"/>
        <v/>
      </c>
      <c r="HE425" s="9" t="str">
        <f t="shared" ca="1" si="212"/>
        <v/>
      </c>
      <c r="HF425" s="9" t="str">
        <f t="shared" ca="1" si="213"/>
        <v/>
      </c>
      <c r="HG425" s="9" t="str">
        <f t="shared" ca="1" si="214"/>
        <v/>
      </c>
      <c r="HH425" s="9" t="str">
        <f t="shared" ca="1" si="215"/>
        <v/>
      </c>
      <c r="HI425" s="9" t="str">
        <f t="shared" ca="1" si="216"/>
        <v/>
      </c>
      <c r="HJ425" s="9" t="str">
        <f t="shared" ca="1" si="217"/>
        <v/>
      </c>
      <c r="HK425" s="9" t="str">
        <f t="shared" ca="1" si="218"/>
        <v/>
      </c>
      <c r="HL425" s="9" t="str">
        <f t="shared" ca="1" si="219"/>
        <v/>
      </c>
      <c r="HM425" s="31" t="str">
        <f t="shared" ca="1" si="220"/>
        <v/>
      </c>
      <c r="HN425" s="9" t="str">
        <f t="shared" ca="1" si="221"/>
        <v/>
      </c>
      <c r="HO425" s="9" t="str">
        <f t="shared" ca="1" si="222"/>
        <v/>
      </c>
      <c r="HP425" s="9" t="str">
        <f t="shared" ca="1" si="223"/>
        <v/>
      </c>
      <c r="HQ425" s="9" t="str">
        <f t="shared" ca="1" si="224"/>
        <v/>
      </c>
      <c r="HR425" s="9" t="str">
        <f t="shared" ca="1" si="225"/>
        <v/>
      </c>
      <c r="HS425" s="9" t="str">
        <f t="shared" ca="1" si="226"/>
        <v/>
      </c>
      <c r="HT425" s="9" t="str">
        <f t="shared" ca="1" si="227"/>
        <v/>
      </c>
      <c r="HU425" s="9" t="str">
        <f t="shared" ca="1" si="228"/>
        <v/>
      </c>
      <c r="HV425" s="9" t="str">
        <f t="shared" ca="1" si="229"/>
        <v/>
      </c>
      <c r="HW425" s="9" t="str">
        <f t="shared" ca="1" si="230"/>
        <v/>
      </c>
      <c r="HX425" s="9" t="str">
        <f t="shared" ca="1" si="231"/>
        <v/>
      </c>
      <c r="HY425" s="9" t="str">
        <f t="shared" ca="1" si="232"/>
        <v/>
      </c>
      <c r="HZ425" s="9" t="str">
        <f t="shared" ca="1" si="233"/>
        <v/>
      </c>
      <c r="IA425" s="9" t="str">
        <f t="shared" ca="1" si="234"/>
        <v/>
      </c>
      <c r="IB425" s="9" t="str">
        <f t="shared" ca="1" si="235"/>
        <v/>
      </c>
      <c r="IC425" s="9" t="str">
        <f t="shared" ca="1" si="236"/>
        <v/>
      </c>
      <c r="ID425" s="9" t="str">
        <f t="shared" ca="1" si="237"/>
        <v/>
      </c>
      <c r="IE425" s="9" t="str">
        <f t="shared" ca="1" si="238"/>
        <v/>
      </c>
      <c r="IF425" s="9" t="str">
        <f t="shared" ca="1" si="239"/>
        <v/>
      </c>
      <c r="IG425" s="9" t="str">
        <f t="shared" ca="1" si="240"/>
        <v/>
      </c>
      <c r="IH425" s="9" t="str">
        <f t="shared" ca="1" si="241"/>
        <v/>
      </c>
      <c r="II425" s="9" t="str">
        <f t="shared" ca="1" si="242"/>
        <v/>
      </c>
      <c r="IJ425" s="9" t="str">
        <f t="shared" ca="1" si="243"/>
        <v/>
      </c>
      <c r="IK425" s="9" t="str">
        <f t="shared" ca="1" si="244"/>
        <v/>
      </c>
      <c r="IL425" s="9" t="str">
        <f t="shared" ca="1" si="245"/>
        <v/>
      </c>
      <c r="IM425" s="9" t="str">
        <f t="shared" ca="1" si="246"/>
        <v/>
      </c>
      <c r="IN425" s="9" t="str">
        <f t="shared" ca="1" si="247"/>
        <v/>
      </c>
      <c r="IO425" s="9" t="str">
        <f t="shared" ca="1" si="248"/>
        <v/>
      </c>
      <c r="IP425" s="9" t="str">
        <f t="shared" ca="1" si="249"/>
        <v/>
      </c>
      <c r="IQ425" s="9" t="str">
        <f t="shared" ca="1" si="250"/>
        <v/>
      </c>
      <c r="IR425" s="9" t="str">
        <f t="shared" ca="1" si="251"/>
        <v/>
      </c>
      <c r="IS425" s="9" t="str">
        <f t="shared" ca="1" si="252"/>
        <v/>
      </c>
      <c r="IT425" s="9" t="str">
        <f t="shared" ca="1" si="253"/>
        <v/>
      </c>
      <c r="IU425" s="9" t="str">
        <f t="shared" ca="1" si="254"/>
        <v/>
      </c>
      <c r="IV425" s="31" t="str">
        <f t="shared" ca="1" si="255"/>
        <v/>
      </c>
    </row>
    <row r="426" spans="1:256">
      <c r="A426" s="178"/>
      <c r="B426" s="180">
        <v>50</v>
      </c>
      <c r="C426" s="163" t="str">
        <f ca="1">IF(P426&gt;0,MAX($C$375:C425)+1,"")</f>
        <v/>
      </c>
      <c r="D426" s="180" t="str">
        <f ca="1">IF(ISERROR(INDEX(WS,ROWS($B$377:$B426))),"",MID(INDEX(WS,ROWS($B$377:$B426)), FIND("]",INDEX(WS,ROWS($B$377:$B426)))+1,32))&amp;T(NOW())</f>
        <v/>
      </c>
      <c r="E426" s="163" t="str">
        <f t="shared" ca="1" si="5"/>
        <v/>
      </c>
      <c r="F426" s="163" t="str">
        <f t="shared" ca="1" si="6"/>
        <v/>
      </c>
      <c r="G426" s="163" t="str">
        <f t="shared" ca="1" si="7"/>
        <v/>
      </c>
      <c r="H426" s="163" t="str">
        <f t="shared" ca="1" si="8"/>
        <v/>
      </c>
      <c r="I426" s="163" t="str">
        <f t="shared" ca="1" si="9"/>
        <v/>
      </c>
      <c r="J426" s="163" t="str">
        <f t="shared" ca="1" si="10"/>
        <v/>
      </c>
      <c r="K426" s="163" t="str">
        <f t="shared" ca="1" si="11"/>
        <v/>
      </c>
      <c r="L426" s="163" t="str">
        <f t="shared" ca="1" si="12"/>
        <v/>
      </c>
      <c r="M426" s="163" t="str">
        <f t="shared" ca="1" si="13"/>
        <v/>
      </c>
      <c r="N426" s="344" t="str">
        <f t="shared" ca="1" si="14"/>
        <v/>
      </c>
      <c r="O426" s="344" t="str">
        <f t="shared" ca="1" si="15"/>
        <v/>
      </c>
      <c r="P426" s="163">
        <f t="shared" ca="1" si="4"/>
        <v>0</v>
      </c>
      <c r="Q426" s="14" t="str">
        <f t="shared" ca="1" si="16"/>
        <v/>
      </c>
      <c r="R426" s="14" t="str">
        <f t="shared" ca="1" si="17"/>
        <v/>
      </c>
      <c r="S426" s="14" t="str">
        <f t="shared" ca="1" si="18"/>
        <v/>
      </c>
      <c r="T426" s="14" t="str">
        <f t="shared" ca="1" si="19"/>
        <v/>
      </c>
      <c r="U426" s="14" t="str">
        <f t="shared" ca="1" si="20"/>
        <v/>
      </c>
      <c r="V426" s="14" t="str">
        <f t="shared" ca="1" si="21"/>
        <v/>
      </c>
      <c r="W426" s="14" t="str">
        <f t="shared" ca="1" si="22"/>
        <v/>
      </c>
      <c r="X426" s="14" t="str">
        <f t="shared" ca="1" si="23"/>
        <v/>
      </c>
      <c r="Y426" s="14" t="str">
        <f t="shared" ca="1" si="24"/>
        <v/>
      </c>
      <c r="Z426" s="14" t="str">
        <f t="shared" ca="1" si="25"/>
        <v/>
      </c>
      <c r="AA426" s="14" t="str">
        <f t="shared" ca="1" si="26"/>
        <v/>
      </c>
      <c r="AB426" s="14" t="str">
        <f t="shared" ca="1" si="27"/>
        <v/>
      </c>
      <c r="AC426" s="14" t="str">
        <f t="shared" ca="1" si="28"/>
        <v/>
      </c>
      <c r="AD426" s="14" t="str">
        <f t="shared" ca="1" si="29"/>
        <v/>
      </c>
      <c r="AE426" s="14" t="str">
        <f t="shared" ca="1" si="30"/>
        <v/>
      </c>
      <c r="AF426" s="14" t="str">
        <f t="shared" ca="1" si="31"/>
        <v/>
      </c>
      <c r="AG426" s="14" t="str">
        <f t="shared" ca="1" si="32"/>
        <v/>
      </c>
      <c r="AH426" s="14" t="str">
        <f t="shared" ca="1" si="33"/>
        <v/>
      </c>
      <c r="AI426" s="14" t="str">
        <f t="shared" ca="1" si="34"/>
        <v/>
      </c>
      <c r="AJ426" s="14" t="str">
        <f t="shared" ca="1" si="35"/>
        <v/>
      </c>
      <c r="AK426" s="14" t="str">
        <f t="shared" ca="1" si="36"/>
        <v/>
      </c>
      <c r="AL426" s="14" t="str">
        <f t="shared" ca="1" si="37"/>
        <v/>
      </c>
      <c r="AM426" s="14" t="str">
        <f t="shared" ca="1" si="38"/>
        <v/>
      </c>
      <c r="AN426" s="14" t="str">
        <f t="shared" ca="1" si="39"/>
        <v/>
      </c>
      <c r="AO426" s="14" t="str">
        <f t="shared" ca="1" si="40"/>
        <v/>
      </c>
      <c r="AP426" s="14" t="str">
        <f t="shared" ca="1" si="41"/>
        <v/>
      </c>
      <c r="AQ426" s="14" t="str">
        <f t="shared" ca="1" si="42"/>
        <v/>
      </c>
      <c r="AR426" s="14" t="str">
        <f t="shared" ca="1" si="43"/>
        <v/>
      </c>
      <c r="AS426" s="14" t="str">
        <f t="shared" ca="1" si="44"/>
        <v/>
      </c>
      <c r="AT426" s="14" t="str">
        <f t="shared" ca="1" si="45"/>
        <v/>
      </c>
      <c r="AU426" s="14" t="str">
        <f t="shared" ca="1" si="46"/>
        <v/>
      </c>
      <c r="AV426" s="14" t="str">
        <f t="shared" ca="1" si="47"/>
        <v/>
      </c>
      <c r="AW426" s="14" t="str">
        <f t="shared" ca="1" si="48"/>
        <v/>
      </c>
      <c r="AX426" s="14" t="str">
        <f t="shared" ca="1" si="49"/>
        <v/>
      </c>
      <c r="AY426" s="14" t="str">
        <f t="shared" ca="1" si="50"/>
        <v/>
      </c>
      <c r="AZ426" s="14" t="str">
        <f t="shared" ca="1" si="51"/>
        <v/>
      </c>
      <c r="BA426" s="14" t="str">
        <f t="shared" ca="1" si="52"/>
        <v/>
      </c>
      <c r="BB426" s="14" t="str">
        <f t="shared" ca="1" si="53"/>
        <v/>
      </c>
      <c r="BC426" s="14" t="str">
        <f t="shared" ca="1" si="54"/>
        <v/>
      </c>
      <c r="BD426" s="14" t="str">
        <f t="shared" ca="1" si="55"/>
        <v/>
      </c>
      <c r="BE426" s="14" t="str">
        <f t="shared" ca="1" si="56"/>
        <v/>
      </c>
      <c r="BF426" s="14" t="str">
        <f t="shared" ca="1" si="57"/>
        <v/>
      </c>
      <c r="BG426" s="14" t="str">
        <f t="shared" ca="1" si="58"/>
        <v/>
      </c>
      <c r="BH426" s="14" t="str">
        <f t="shared" ca="1" si="59"/>
        <v/>
      </c>
      <c r="BI426" s="14" t="str">
        <f t="shared" ca="1" si="60"/>
        <v/>
      </c>
      <c r="BJ426" s="14" t="str">
        <f t="shared" ca="1" si="61"/>
        <v/>
      </c>
      <c r="BK426" s="14" t="str">
        <f t="shared" ca="1" si="62"/>
        <v/>
      </c>
      <c r="BL426" s="14" t="str">
        <f t="shared" ca="1" si="63"/>
        <v/>
      </c>
      <c r="BM426" s="14" t="str">
        <f t="shared" ca="1" si="64"/>
        <v/>
      </c>
      <c r="BN426" s="14" t="str">
        <f t="shared" ca="1" si="65"/>
        <v/>
      </c>
      <c r="BO426" s="14" t="str">
        <f t="shared" ca="1" si="66"/>
        <v/>
      </c>
      <c r="BP426" s="14" t="str">
        <f t="shared" ca="1" si="67"/>
        <v/>
      </c>
      <c r="BQ426" s="14" t="str">
        <f t="shared" ca="1" si="68"/>
        <v/>
      </c>
      <c r="BR426" s="14" t="str">
        <f t="shared" ca="1" si="69"/>
        <v/>
      </c>
      <c r="BS426" s="14" t="str">
        <f t="shared" ca="1" si="70"/>
        <v/>
      </c>
      <c r="BT426" s="14" t="str">
        <f t="shared" ca="1" si="71"/>
        <v/>
      </c>
      <c r="BU426" s="14" t="str">
        <f t="shared" ca="1" si="72"/>
        <v/>
      </c>
      <c r="BV426" s="14" t="str">
        <f t="shared" ca="1" si="73"/>
        <v/>
      </c>
      <c r="BW426" s="14" t="str">
        <f t="shared" ca="1" si="74"/>
        <v/>
      </c>
      <c r="BX426" s="14" t="str">
        <f t="shared" ca="1" si="75"/>
        <v/>
      </c>
      <c r="BY426" s="14" t="str">
        <f t="shared" ca="1" si="76"/>
        <v/>
      </c>
      <c r="BZ426" s="14" t="str">
        <f t="shared" ca="1" si="77"/>
        <v/>
      </c>
      <c r="CA426" s="14" t="str">
        <f t="shared" ca="1" si="78"/>
        <v/>
      </c>
      <c r="CB426" s="14" t="str">
        <f t="shared" ca="1" si="79"/>
        <v/>
      </c>
      <c r="CC426" s="14" t="str">
        <f t="shared" ca="1" si="80"/>
        <v/>
      </c>
      <c r="CD426" s="14" t="str">
        <f t="shared" ca="1" si="81"/>
        <v/>
      </c>
      <c r="CE426" s="14" t="str">
        <f t="shared" ca="1" si="82"/>
        <v/>
      </c>
      <c r="CF426" s="14" t="str">
        <f t="shared" ca="1" si="83"/>
        <v/>
      </c>
      <c r="CG426" s="14" t="str">
        <f t="shared" ca="1" si="84"/>
        <v/>
      </c>
      <c r="CH426" s="14" t="str">
        <f t="shared" ca="1" si="85"/>
        <v/>
      </c>
      <c r="CI426" s="14" t="str">
        <f t="shared" ca="1" si="86"/>
        <v/>
      </c>
      <c r="CJ426" s="14" t="str">
        <f t="shared" ca="1" si="87"/>
        <v/>
      </c>
      <c r="CK426" s="14" t="str">
        <f t="shared" ca="1" si="88"/>
        <v/>
      </c>
      <c r="CL426" s="14" t="str">
        <f t="shared" ca="1" si="89"/>
        <v/>
      </c>
      <c r="CM426" s="14" t="str">
        <f t="shared" ca="1" si="90"/>
        <v/>
      </c>
      <c r="CN426" s="14" t="str">
        <f t="shared" ca="1" si="91"/>
        <v/>
      </c>
      <c r="CO426" s="14" t="str">
        <f t="shared" ca="1" si="92"/>
        <v/>
      </c>
      <c r="CP426" s="14" t="str">
        <f t="shared" ca="1" si="93"/>
        <v/>
      </c>
      <c r="CQ426" s="14" t="str">
        <f t="shared" ca="1" si="94"/>
        <v/>
      </c>
      <c r="CR426" s="14" t="str">
        <f t="shared" ca="1" si="95"/>
        <v/>
      </c>
      <c r="CS426" s="9" t="str">
        <f t="shared" ca="1" si="96"/>
        <v/>
      </c>
      <c r="CT426" s="9" t="str">
        <f t="shared" ca="1" si="97"/>
        <v/>
      </c>
      <c r="CU426" s="9" t="str">
        <f t="shared" ca="1" si="98"/>
        <v/>
      </c>
      <c r="CV426" s="9" t="str">
        <f t="shared" ca="1" si="99"/>
        <v/>
      </c>
      <c r="CW426" s="9" t="str">
        <f t="shared" ca="1" si="100"/>
        <v/>
      </c>
      <c r="CX426" s="9" t="str">
        <f t="shared" ca="1" si="101"/>
        <v/>
      </c>
      <c r="CY426" s="9" t="str">
        <f t="shared" ca="1" si="102"/>
        <v/>
      </c>
      <c r="CZ426" s="9" t="str">
        <f t="shared" ca="1" si="103"/>
        <v/>
      </c>
      <c r="DA426" s="9" t="str">
        <f t="shared" ca="1" si="104"/>
        <v/>
      </c>
      <c r="DB426" s="9" t="str">
        <f t="shared" ca="1" si="105"/>
        <v/>
      </c>
      <c r="DC426" s="9" t="str">
        <f t="shared" ca="1" si="106"/>
        <v/>
      </c>
      <c r="DD426" s="9" t="str">
        <f t="shared" ca="1" si="107"/>
        <v/>
      </c>
      <c r="DE426" s="9" t="str">
        <f t="shared" ca="1" si="108"/>
        <v/>
      </c>
      <c r="DF426" s="9" t="str">
        <f t="shared" ca="1" si="109"/>
        <v/>
      </c>
      <c r="DG426" s="9" t="str">
        <f t="shared" ca="1" si="110"/>
        <v/>
      </c>
      <c r="DH426" s="9" t="str">
        <f t="shared" ca="1" si="111"/>
        <v/>
      </c>
      <c r="DI426" s="9" t="str">
        <f t="shared" ca="1" si="112"/>
        <v/>
      </c>
      <c r="DJ426" s="9" t="str">
        <f t="shared" ca="1" si="113"/>
        <v/>
      </c>
      <c r="DK426" s="9" t="str">
        <f t="shared" ca="1" si="114"/>
        <v/>
      </c>
      <c r="DL426" s="9" t="str">
        <f t="shared" ca="1" si="115"/>
        <v/>
      </c>
      <c r="DM426" s="9" t="str">
        <f t="shared" ca="1" si="116"/>
        <v/>
      </c>
      <c r="DN426" s="9" t="str">
        <f t="shared" ca="1" si="117"/>
        <v/>
      </c>
      <c r="DO426" s="9" t="str">
        <f t="shared" ca="1" si="118"/>
        <v/>
      </c>
      <c r="DP426" s="9" t="str">
        <f t="shared" ca="1" si="119"/>
        <v/>
      </c>
      <c r="DQ426" s="9" t="str">
        <f t="shared" ca="1" si="120"/>
        <v/>
      </c>
      <c r="DR426" s="9" t="str">
        <f t="shared" ca="1" si="121"/>
        <v/>
      </c>
      <c r="DS426" s="9" t="str">
        <f t="shared" ca="1" si="122"/>
        <v/>
      </c>
      <c r="DT426" s="9" t="str">
        <f t="shared" ca="1" si="123"/>
        <v/>
      </c>
      <c r="DU426" s="9" t="str">
        <f t="shared" ca="1" si="124"/>
        <v/>
      </c>
      <c r="DV426" s="9" t="str">
        <f t="shared" ca="1" si="125"/>
        <v/>
      </c>
      <c r="DW426" s="9" t="str">
        <f t="shared" ca="1" si="126"/>
        <v/>
      </c>
      <c r="DX426" s="9" t="str">
        <f t="shared" ca="1" si="127"/>
        <v/>
      </c>
      <c r="DY426" s="9" t="str">
        <f t="shared" ca="1" si="128"/>
        <v/>
      </c>
      <c r="DZ426" s="9" t="str">
        <f t="shared" ca="1" si="129"/>
        <v/>
      </c>
      <c r="EA426" s="9" t="str">
        <f t="shared" ca="1" si="130"/>
        <v/>
      </c>
      <c r="EB426" s="9" t="str">
        <f t="shared" ca="1" si="131"/>
        <v/>
      </c>
      <c r="EC426" s="9" t="str">
        <f t="shared" ca="1" si="132"/>
        <v/>
      </c>
      <c r="ED426" s="9" t="str">
        <f t="shared" ca="1" si="133"/>
        <v/>
      </c>
      <c r="EE426" s="9" t="str">
        <f t="shared" ca="1" si="134"/>
        <v/>
      </c>
      <c r="EF426" s="9" t="str">
        <f t="shared" ca="1" si="135"/>
        <v/>
      </c>
      <c r="EG426" s="9" t="str">
        <f t="shared" ca="1" si="136"/>
        <v/>
      </c>
      <c r="EH426" s="9" t="str">
        <f t="shared" ca="1" si="137"/>
        <v/>
      </c>
      <c r="EI426" s="9" t="str">
        <f t="shared" ca="1" si="138"/>
        <v/>
      </c>
      <c r="EJ426" s="9" t="str">
        <f t="shared" ca="1" si="139"/>
        <v/>
      </c>
      <c r="EK426" s="9" t="str">
        <f t="shared" ca="1" si="140"/>
        <v/>
      </c>
      <c r="EL426" s="9" t="str">
        <f t="shared" ca="1" si="141"/>
        <v/>
      </c>
      <c r="EM426" s="9" t="str">
        <f t="shared" ca="1" si="142"/>
        <v/>
      </c>
      <c r="EN426" s="9" t="str">
        <f t="shared" ca="1" si="143"/>
        <v/>
      </c>
      <c r="EO426" s="9" t="str">
        <f t="shared" ca="1" si="144"/>
        <v/>
      </c>
      <c r="EP426" s="9" t="str">
        <f t="shared" ca="1" si="145"/>
        <v/>
      </c>
      <c r="EQ426" s="9" t="str">
        <f t="shared" ca="1" si="146"/>
        <v/>
      </c>
      <c r="ER426" s="9" t="str">
        <f t="shared" ca="1" si="147"/>
        <v/>
      </c>
      <c r="ES426" s="9" t="str">
        <f t="shared" ca="1" si="148"/>
        <v/>
      </c>
      <c r="ET426" s="9" t="str">
        <f t="shared" ca="1" si="149"/>
        <v/>
      </c>
      <c r="EU426" s="9" t="str">
        <f t="shared" ca="1" si="150"/>
        <v/>
      </c>
      <c r="EV426" s="9" t="str">
        <f t="shared" ca="1" si="151"/>
        <v/>
      </c>
      <c r="EW426" s="9" t="str">
        <f t="shared" ca="1" si="152"/>
        <v/>
      </c>
      <c r="EX426" s="9" t="str">
        <f t="shared" ca="1" si="153"/>
        <v/>
      </c>
      <c r="EY426" s="9" t="str">
        <f t="shared" ca="1" si="154"/>
        <v/>
      </c>
      <c r="EZ426" s="9" t="str">
        <f t="shared" ca="1" si="155"/>
        <v/>
      </c>
      <c r="FA426" s="9" t="str">
        <f t="shared" ca="1" si="156"/>
        <v/>
      </c>
      <c r="FB426" s="9" t="str">
        <f t="shared" ca="1" si="157"/>
        <v/>
      </c>
      <c r="FC426" s="9" t="str">
        <f t="shared" ca="1" si="158"/>
        <v/>
      </c>
      <c r="FD426" s="9" t="str">
        <f t="shared" ca="1" si="159"/>
        <v/>
      </c>
      <c r="FE426" s="9" t="str">
        <f t="shared" ca="1" si="160"/>
        <v/>
      </c>
      <c r="FF426" s="9" t="str">
        <f t="shared" ca="1" si="161"/>
        <v/>
      </c>
      <c r="FG426" s="9" t="str">
        <f t="shared" ca="1" si="162"/>
        <v/>
      </c>
      <c r="FH426" s="9" t="str">
        <f t="shared" ca="1" si="163"/>
        <v/>
      </c>
      <c r="FI426" s="9" t="str">
        <f t="shared" ca="1" si="164"/>
        <v/>
      </c>
      <c r="FJ426" s="9" t="str">
        <f t="shared" ca="1" si="165"/>
        <v/>
      </c>
      <c r="FK426" s="9" t="str">
        <f t="shared" ca="1" si="166"/>
        <v/>
      </c>
      <c r="FL426" s="9" t="str">
        <f t="shared" ca="1" si="167"/>
        <v/>
      </c>
      <c r="FM426" s="9" t="str">
        <f t="shared" ca="1" si="168"/>
        <v/>
      </c>
      <c r="FN426" s="9" t="str">
        <f t="shared" ca="1" si="169"/>
        <v/>
      </c>
      <c r="FO426" s="9" t="str">
        <f t="shared" ca="1" si="170"/>
        <v/>
      </c>
      <c r="FP426" s="9" t="str">
        <f t="shared" ca="1" si="171"/>
        <v/>
      </c>
      <c r="FQ426" s="9" t="str">
        <f t="shared" ca="1" si="172"/>
        <v/>
      </c>
      <c r="FR426" s="9" t="str">
        <f t="shared" ca="1" si="173"/>
        <v/>
      </c>
      <c r="FS426" s="9" t="str">
        <f t="shared" ca="1" si="174"/>
        <v/>
      </c>
      <c r="FT426" s="9" t="str">
        <f t="shared" ca="1" si="175"/>
        <v/>
      </c>
      <c r="FU426" s="9" t="str">
        <f t="shared" ca="1" si="176"/>
        <v/>
      </c>
      <c r="FV426" s="9" t="str">
        <f t="shared" ca="1" si="177"/>
        <v/>
      </c>
      <c r="FW426" s="9" t="str">
        <f t="shared" ca="1" si="178"/>
        <v/>
      </c>
      <c r="FX426" s="9" t="str">
        <f t="shared" ca="1" si="179"/>
        <v/>
      </c>
      <c r="FY426" s="9" t="str">
        <f t="shared" ca="1" si="180"/>
        <v/>
      </c>
      <c r="FZ426" s="9" t="str">
        <f t="shared" ca="1" si="181"/>
        <v/>
      </c>
      <c r="GA426" s="9" t="str">
        <f t="shared" ca="1" si="182"/>
        <v/>
      </c>
      <c r="GB426" s="9" t="str">
        <f t="shared" ca="1" si="183"/>
        <v/>
      </c>
      <c r="GC426" s="9" t="str">
        <f t="shared" ca="1" si="184"/>
        <v/>
      </c>
      <c r="GD426" s="9" t="str">
        <f t="shared" ca="1" si="185"/>
        <v/>
      </c>
      <c r="GE426" s="9" t="str">
        <f t="shared" ca="1" si="186"/>
        <v/>
      </c>
      <c r="GF426" s="9" t="str">
        <f t="shared" ca="1" si="187"/>
        <v/>
      </c>
      <c r="GG426" s="9" t="str">
        <f t="shared" ca="1" si="188"/>
        <v/>
      </c>
      <c r="GH426" s="9" t="str">
        <f t="shared" ca="1" si="189"/>
        <v/>
      </c>
      <c r="GI426" s="9" t="str">
        <f t="shared" ca="1" si="190"/>
        <v/>
      </c>
      <c r="GJ426" s="9" t="str">
        <f t="shared" ca="1" si="191"/>
        <v/>
      </c>
      <c r="GK426" s="9" t="str">
        <f t="shared" ca="1" si="192"/>
        <v/>
      </c>
      <c r="GL426" s="9" t="str">
        <f t="shared" ca="1" si="193"/>
        <v/>
      </c>
      <c r="GM426" s="9" t="str">
        <f t="shared" ca="1" si="194"/>
        <v/>
      </c>
      <c r="GN426" s="9" t="str">
        <f t="shared" ca="1" si="195"/>
        <v/>
      </c>
      <c r="GO426" s="9" t="str">
        <f t="shared" ca="1" si="196"/>
        <v/>
      </c>
      <c r="GP426" s="9" t="str">
        <f t="shared" ca="1" si="197"/>
        <v/>
      </c>
      <c r="GQ426" s="9" t="str">
        <f t="shared" ca="1" si="198"/>
        <v/>
      </c>
      <c r="GR426" s="9" t="str">
        <f t="shared" ca="1" si="199"/>
        <v/>
      </c>
      <c r="GS426" s="9" t="str">
        <f t="shared" ca="1" si="200"/>
        <v/>
      </c>
      <c r="GT426" s="9" t="str">
        <f t="shared" ca="1" si="201"/>
        <v/>
      </c>
      <c r="GU426" s="9" t="str">
        <f t="shared" ca="1" si="202"/>
        <v/>
      </c>
      <c r="GV426" s="9" t="str">
        <f t="shared" ca="1" si="203"/>
        <v/>
      </c>
      <c r="GW426" s="9" t="str">
        <f t="shared" ca="1" si="204"/>
        <v/>
      </c>
      <c r="GX426" s="9" t="str">
        <f t="shared" ca="1" si="205"/>
        <v/>
      </c>
      <c r="GY426" s="9" t="str">
        <f t="shared" ca="1" si="206"/>
        <v/>
      </c>
      <c r="GZ426" s="9" t="str">
        <f t="shared" ca="1" si="207"/>
        <v/>
      </c>
      <c r="HA426" s="9" t="str">
        <f t="shared" ca="1" si="208"/>
        <v/>
      </c>
      <c r="HB426" s="9" t="str">
        <f t="shared" ca="1" si="209"/>
        <v/>
      </c>
      <c r="HC426" s="9" t="str">
        <f t="shared" ca="1" si="210"/>
        <v/>
      </c>
      <c r="HD426" s="9" t="str">
        <f t="shared" ca="1" si="211"/>
        <v/>
      </c>
      <c r="HE426" s="9" t="str">
        <f t="shared" ca="1" si="212"/>
        <v/>
      </c>
      <c r="HF426" s="9" t="str">
        <f t="shared" ca="1" si="213"/>
        <v/>
      </c>
      <c r="HG426" s="9" t="str">
        <f t="shared" ca="1" si="214"/>
        <v/>
      </c>
      <c r="HH426" s="9" t="str">
        <f t="shared" ca="1" si="215"/>
        <v/>
      </c>
      <c r="HI426" s="9" t="str">
        <f t="shared" ca="1" si="216"/>
        <v/>
      </c>
      <c r="HJ426" s="9" t="str">
        <f t="shared" ca="1" si="217"/>
        <v/>
      </c>
      <c r="HK426" s="9" t="str">
        <f t="shared" ca="1" si="218"/>
        <v/>
      </c>
      <c r="HL426" s="9" t="str">
        <f t="shared" ca="1" si="219"/>
        <v/>
      </c>
      <c r="HM426" s="31" t="str">
        <f t="shared" ca="1" si="220"/>
        <v/>
      </c>
      <c r="HN426" s="9" t="str">
        <f t="shared" ca="1" si="221"/>
        <v/>
      </c>
      <c r="HO426" s="9" t="str">
        <f t="shared" ca="1" si="222"/>
        <v/>
      </c>
      <c r="HP426" s="9" t="str">
        <f t="shared" ca="1" si="223"/>
        <v/>
      </c>
      <c r="HQ426" s="9" t="str">
        <f t="shared" ca="1" si="224"/>
        <v/>
      </c>
      <c r="HR426" s="9" t="str">
        <f t="shared" ca="1" si="225"/>
        <v/>
      </c>
      <c r="HS426" s="9" t="str">
        <f t="shared" ca="1" si="226"/>
        <v/>
      </c>
      <c r="HT426" s="9" t="str">
        <f t="shared" ca="1" si="227"/>
        <v/>
      </c>
      <c r="HU426" s="9" t="str">
        <f t="shared" ca="1" si="228"/>
        <v/>
      </c>
      <c r="HV426" s="9" t="str">
        <f t="shared" ca="1" si="229"/>
        <v/>
      </c>
      <c r="HW426" s="9" t="str">
        <f t="shared" ca="1" si="230"/>
        <v/>
      </c>
      <c r="HX426" s="9" t="str">
        <f t="shared" ca="1" si="231"/>
        <v/>
      </c>
      <c r="HY426" s="9" t="str">
        <f t="shared" ca="1" si="232"/>
        <v/>
      </c>
      <c r="HZ426" s="9" t="str">
        <f t="shared" ca="1" si="233"/>
        <v/>
      </c>
      <c r="IA426" s="9" t="str">
        <f t="shared" ca="1" si="234"/>
        <v/>
      </c>
      <c r="IB426" s="9" t="str">
        <f t="shared" ca="1" si="235"/>
        <v/>
      </c>
      <c r="IC426" s="9" t="str">
        <f t="shared" ca="1" si="236"/>
        <v/>
      </c>
      <c r="ID426" s="9" t="str">
        <f t="shared" ca="1" si="237"/>
        <v/>
      </c>
      <c r="IE426" s="9" t="str">
        <f t="shared" ca="1" si="238"/>
        <v/>
      </c>
      <c r="IF426" s="9" t="str">
        <f t="shared" ca="1" si="239"/>
        <v/>
      </c>
      <c r="IG426" s="9" t="str">
        <f t="shared" ca="1" si="240"/>
        <v/>
      </c>
      <c r="IH426" s="9" t="str">
        <f t="shared" ca="1" si="241"/>
        <v/>
      </c>
      <c r="II426" s="9" t="str">
        <f t="shared" ca="1" si="242"/>
        <v/>
      </c>
      <c r="IJ426" s="9" t="str">
        <f t="shared" ca="1" si="243"/>
        <v/>
      </c>
      <c r="IK426" s="9" t="str">
        <f t="shared" ca="1" si="244"/>
        <v/>
      </c>
      <c r="IL426" s="9" t="str">
        <f t="shared" ca="1" si="245"/>
        <v/>
      </c>
      <c r="IM426" s="9" t="str">
        <f t="shared" ca="1" si="246"/>
        <v/>
      </c>
      <c r="IN426" s="9" t="str">
        <f t="shared" ca="1" si="247"/>
        <v/>
      </c>
      <c r="IO426" s="9" t="str">
        <f t="shared" ca="1" si="248"/>
        <v/>
      </c>
      <c r="IP426" s="9" t="str">
        <f t="shared" ca="1" si="249"/>
        <v/>
      </c>
      <c r="IQ426" s="9" t="str">
        <f t="shared" ca="1" si="250"/>
        <v/>
      </c>
      <c r="IR426" s="9" t="str">
        <f t="shared" ca="1" si="251"/>
        <v/>
      </c>
      <c r="IS426" s="9" t="str">
        <f t="shared" ca="1" si="252"/>
        <v/>
      </c>
      <c r="IT426" s="9" t="str">
        <f t="shared" ca="1" si="253"/>
        <v/>
      </c>
      <c r="IU426" s="9" t="str">
        <f t="shared" ca="1" si="254"/>
        <v/>
      </c>
      <c r="IV426" s="31" t="str">
        <f t="shared" ca="1" si="255"/>
        <v/>
      </c>
    </row>
    <row r="427" spans="1:256">
      <c r="BF427" s="184"/>
      <c r="BG427" s="184"/>
      <c r="HM427" s="31"/>
    </row>
    <row r="428" spans="1:256">
      <c r="BF428" s="184"/>
      <c r="BG428" s="184"/>
      <c r="HM428" s="31"/>
    </row>
    <row r="429" spans="1:256">
      <c r="BF429" s="184"/>
      <c r="BG429" s="184"/>
      <c r="HM429" s="31"/>
    </row>
    <row r="430" spans="1:256">
      <c r="BF430" s="184"/>
      <c r="BG430" s="184"/>
      <c r="HM430" s="31"/>
    </row>
    <row r="431" spans="1:256">
      <c r="BF431" s="184"/>
      <c r="BG431" s="184"/>
      <c r="HM431" s="31"/>
    </row>
    <row r="432" spans="1:256">
      <c r="BF432" s="184"/>
      <c r="BG432" s="184"/>
      <c r="HM432" s="31"/>
    </row>
    <row r="433" spans="58:221">
      <c r="BF433" s="184"/>
      <c r="BG433" s="184"/>
      <c r="HM433" s="31"/>
    </row>
    <row r="434" spans="58:221">
      <c r="BF434" s="184"/>
      <c r="BG434" s="184"/>
      <c r="HM434" s="31"/>
    </row>
    <row r="435" spans="58:221">
      <c r="BF435" s="184"/>
      <c r="BG435" s="184"/>
      <c r="HM435" s="31"/>
    </row>
    <row r="436" spans="58:221">
      <c r="BF436" s="184"/>
      <c r="BG436" s="184"/>
      <c r="HM436" s="31"/>
    </row>
    <row r="437" spans="58:221">
      <c r="BF437" s="184"/>
      <c r="BG437" s="184"/>
      <c r="HM437" s="31"/>
    </row>
    <row r="438" spans="58:221">
      <c r="BF438" s="184"/>
      <c r="BG438" s="184"/>
      <c r="HM438" s="31"/>
    </row>
    <row r="439" spans="58:221">
      <c r="BF439" s="184"/>
      <c r="BG439" s="184"/>
      <c r="HM439" s="31"/>
    </row>
    <row r="440" spans="58:221">
      <c r="BF440" s="184"/>
      <c r="BG440" s="184"/>
      <c r="HM440" s="31"/>
    </row>
    <row r="441" spans="58:221">
      <c r="BF441" s="184"/>
      <c r="BG441" s="184"/>
      <c r="HM441" s="31"/>
    </row>
    <row r="442" spans="58:221">
      <c r="BF442" s="184"/>
      <c r="BG442" s="184"/>
      <c r="HM442" s="31"/>
    </row>
    <row r="443" spans="58:221">
      <c r="BF443" s="184"/>
      <c r="BG443" s="184"/>
      <c r="HM443" s="31"/>
    </row>
    <row r="444" spans="58:221">
      <c r="BF444" s="184"/>
      <c r="BG444" s="184"/>
      <c r="HM444" s="31"/>
    </row>
    <row r="445" spans="58:221">
      <c r="BF445" s="184"/>
      <c r="BG445" s="184"/>
      <c r="HM445" s="31"/>
    </row>
    <row r="446" spans="58:221">
      <c r="BF446" s="184"/>
      <c r="BG446" s="184"/>
      <c r="HM446" s="31"/>
    </row>
    <row r="447" spans="58:221">
      <c r="BF447" s="184"/>
      <c r="BG447" s="184"/>
      <c r="HM447" s="31"/>
    </row>
    <row r="448" spans="58:221">
      <c r="BF448" s="184"/>
      <c r="BG448" s="184"/>
      <c r="HM448" s="31"/>
    </row>
    <row r="449" spans="58:221">
      <c r="BF449" s="184"/>
      <c r="BG449" s="184"/>
      <c r="HM449" s="31"/>
    </row>
    <row r="450" spans="58:221">
      <c r="BF450" s="184"/>
      <c r="BG450" s="184"/>
      <c r="HM450" s="31"/>
    </row>
    <row r="451" spans="58:221">
      <c r="BF451" s="184"/>
      <c r="BG451" s="184"/>
      <c r="HM451" s="31"/>
    </row>
    <row r="452" spans="58:221">
      <c r="BF452" s="184"/>
      <c r="BG452" s="184"/>
      <c r="HM452" s="31"/>
    </row>
    <row r="453" spans="58:221">
      <c r="BF453" s="184"/>
      <c r="BG453" s="184"/>
      <c r="HM453" s="31"/>
    </row>
    <row r="454" spans="58:221">
      <c r="BF454" s="184"/>
      <c r="BG454" s="184"/>
      <c r="HM454" s="31"/>
    </row>
    <row r="455" spans="58:221">
      <c r="BF455" s="184"/>
      <c r="BG455" s="184"/>
      <c r="HM455" s="31"/>
    </row>
    <row r="456" spans="58:221">
      <c r="BF456" s="184"/>
      <c r="BG456" s="184"/>
      <c r="HM456" s="31"/>
    </row>
    <row r="457" spans="58:221">
      <c r="BF457" s="184"/>
      <c r="BG457" s="184"/>
      <c r="HM457" s="31"/>
    </row>
    <row r="458" spans="58:221">
      <c r="BF458" s="184"/>
      <c r="BG458" s="184"/>
      <c r="HM458" s="31"/>
    </row>
    <row r="459" spans="58:221">
      <c r="BF459" s="184"/>
      <c r="BG459" s="184"/>
      <c r="HM459" s="31"/>
    </row>
    <row r="460" spans="58:221">
      <c r="BF460" s="184"/>
      <c r="BG460" s="184"/>
      <c r="HM460" s="31"/>
    </row>
    <row r="461" spans="58:221">
      <c r="BF461" s="184"/>
      <c r="BG461" s="184"/>
      <c r="HM461" s="31"/>
    </row>
    <row r="462" spans="58:221">
      <c r="BF462" s="184"/>
      <c r="BG462" s="184"/>
      <c r="HM462" s="31"/>
    </row>
    <row r="463" spans="58:221">
      <c r="BF463" s="184"/>
      <c r="BG463" s="184"/>
      <c r="HM463" s="31"/>
    </row>
    <row r="464" spans="58:221">
      <c r="BF464" s="184"/>
      <c r="BG464" s="184"/>
      <c r="HM464" s="31"/>
    </row>
    <row r="465" spans="58:221">
      <c r="BF465" s="184"/>
      <c r="BG465" s="184"/>
      <c r="HM465" s="31"/>
    </row>
    <row r="466" spans="58:221">
      <c r="BF466" s="184"/>
      <c r="BG466" s="184"/>
      <c r="HM466" s="31"/>
    </row>
    <row r="467" spans="58:221">
      <c r="BF467" s="184"/>
      <c r="BG467" s="184"/>
      <c r="HM467" s="31"/>
    </row>
    <row r="468" spans="58:221">
      <c r="BF468" s="184"/>
      <c r="BG468" s="184"/>
      <c r="HM468" s="31"/>
    </row>
    <row r="469" spans="58:221">
      <c r="BF469" s="184"/>
      <c r="BG469" s="184"/>
      <c r="HM469" s="31"/>
    </row>
    <row r="470" spans="58:221">
      <c r="BF470" s="184"/>
      <c r="BG470" s="184"/>
      <c r="HM470" s="31"/>
    </row>
    <row r="471" spans="58:221">
      <c r="BF471" s="184"/>
      <c r="BG471" s="184"/>
      <c r="HM471" s="31"/>
    </row>
    <row r="472" spans="58:221">
      <c r="BF472" s="184"/>
      <c r="BG472" s="184"/>
      <c r="HM472" s="31"/>
    </row>
    <row r="473" spans="58:221">
      <c r="BF473" s="184"/>
      <c r="BG473" s="184"/>
      <c r="HM473" s="31"/>
    </row>
    <row r="474" spans="58:221">
      <c r="BF474" s="184"/>
      <c r="BG474" s="184"/>
      <c r="HM474" s="31"/>
    </row>
    <row r="475" spans="58:221">
      <c r="BF475" s="184"/>
      <c r="BG475" s="184"/>
      <c r="HM475" s="31"/>
    </row>
    <row r="476" spans="58:221">
      <c r="BF476" s="184"/>
      <c r="BG476" s="184"/>
      <c r="HM476" s="31"/>
    </row>
    <row r="477" spans="58:221">
      <c r="BF477" s="184"/>
      <c r="BG477" s="184"/>
      <c r="HM477" s="31"/>
    </row>
    <row r="478" spans="58:221">
      <c r="BF478" s="184"/>
      <c r="BG478" s="184"/>
      <c r="HM478" s="31"/>
    </row>
    <row r="479" spans="58:221">
      <c r="BF479" s="184"/>
      <c r="BG479" s="184"/>
      <c r="HM479" s="31"/>
    </row>
    <row r="480" spans="58:221">
      <c r="BF480" s="184"/>
      <c r="BG480" s="184"/>
      <c r="HM480" s="31"/>
    </row>
    <row r="481" spans="58:221">
      <c r="BF481" s="184"/>
      <c r="BG481" s="184"/>
      <c r="HM481" s="31"/>
    </row>
    <row r="482" spans="58:221">
      <c r="BF482" s="184"/>
      <c r="BG482" s="184"/>
      <c r="HM482" s="31"/>
    </row>
    <row r="483" spans="58:221">
      <c r="BF483" s="184"/>
      <c r="BG483" s="184"/>
      <c r="HM483" s="31"/>
    </row>
    <row r="484" spans="58:221">
      <c r="BF484" s="184"/>
      <c r="BG484" s="184"/>
      <c r="HM484" s="31"/>
    </row>
    <row r="485" spans="58:221">
      <c r="BF485" s="184"/>
      <c r="BG485" s="184"/>
      <c r="HM485" s="31"/>
    </row>
    <row r="486" spans="58:221">
      <c r="BF486" s="184"/>
      <c r="BG486" s="184"/>
      <c r="HM486" s="31"/>
    </row>
    <row r="487" spans="58:221">
      <c r="BF487" s="184"/>
      <c r="BG487" s="184"/>
      <c r="HM487" s="31"/>
    </row>
    <row r="488" spans="58:221">
      <c r="BF488" s="184"/>
      <c r="BG488" s="184"/>
      <c r="HM488" s="31"/>
    </row>
    <row r="489" spans="58:221">
      <c r="BF489" s="184"/>
      <c r="BG489" s="184"/>
      <c r="HM489" s="31"/>
    </row>
    <row r="490" spans="58:221">
      <c r="BF490" s="184"/>
      <c r="BG490" s="184"/>
      <c r="HM490" s="31"/>
    </row>
    <row r="491" spans="58:221">
      <c r="BF491" s="184"/>
      <c r="BG491" s="184"/>
      <c r="HM491" s="31"/>
    </row>
    <row r="492" spans="58:221">
      <c r="BF492" s="184"/>
      <c r="BG492" s="184"/>
      <c r="HM492" s="31"/>
    </row>
    <row r="493" spans="58:221">
      <c r="BF493" s="184"/>
      <c r="BG493" s="184"/>
      <c r="HM493" s="31"/>
    </row>
    <row r="494" spans="58:221">
      <c r="BF494" s="184"/>
      <c r="BG494" s="184"/>
      <c r="HM494" s="31"/>
    </row>
    <row r="495" spans="58:221">
      <c r="BF495" s="184"/>
      <c r="BG495" s="184"/>
      <c r="HM495" s="31"/>
    </row>
    <row r="496" spans="58:221">
      <c r="BF496" s="184"/>
      <c r="BG496" s="184"/>
      <c r="HM496" s="31"/>
    </row>
    <row r="497" spans="58:221">
      <c r="BF497" s="184"/>
      <c r="BG497" s="184"/>
      <c r="HM497" s="31"/>
    </row>
    <row r="498" spans="58:221">
      <c r="BF498" s="184"/>
      <c r="BG498" s="184"/>
      <c r="HM498" s="31"/>
    </row>
    <row r="499" spans="58:221">
      <c r="BF499" s="184"/>
      <c r="BG499" s="184"/>
      <c r="HM499" s="31"/>
    </row>
    <row r="500" spans="58:221">
      <c r="BF500" s="184"/>
      <c r="BG500" s="184"/>
      <c r="HM500" s="31"/>
    </row>
    <row r="501" spans="58:221">
      <c r="BF501" s="184"/>
      <c r="BG501" s="184"/>
      <c r="HM501" s="31"/>
    </row>
    <row r="502" spans="58:221">
      <c r="BF502" s="184"/>
      <c r="BG502" s="184"/>
      <c r="HM502" s="31"/>
    </row>
    <row r="503" spans="58:221">
      <c r="BF503" s="184"/>
      <c r="BG503" s="184"/>
      <c r="HM503" s="31"/>
    </row>
    <row r="504" spans="58:221">
      <c r="BF504" s="184"/>
      <c r="BG504" s="184"/>
      <c r="HM504" s="31"/>
    </row>
    <row r="505" spans="58:221">
      <c r="BF505" s="184"/>
      <c r="BG505" s="184"/>
      <c r="HM505" s="31"/>
    </row>
    <row r="506" spans="58:221">
      <c r="BF506" s="184"/>
      <c r="BG506" s="184"/>
      <c r="HM506" s="31"/>
    </row>
    <row r="507" spans="58:221">
      <c r="BF507" s="184"/>
      <c r="BG507" s="184"/>
      <c r="HM507" s="31"/>
    </row>
    <row r="508" spans="58:221">
      <c r="BF508" s="184"/>
      <c r="BG508" s="184"/>
      <c r="HM508" s="31"/>
    </row>
    <row r="509" spans="58:221">
      <c r="BF509" s="184"/>
      <c r="BG509" s="184"/>
      <c r="HM509" s="31"/>
    </row>
    <row r="510" spans="58:221">
      <c r="BF510" s="184"/>
      <c r="BG510" s="184"/>
      <c r="HM510" s="31"/>
    </row>
    <row r="511" spans="58:221">
      <c r="BF511" s="184"/>
      <c r="BG511" s="184"/>
      <c r="HM511" s="31"/>
    </row>
    <row r="512" spans="58:221">
      <c r="BF512" s="184"/>
      <c r="BG512" s="184"/>
      <c r="HM512" s="31"/>
    </row>
    <row r="513" spans="58:221">
      <c r="BF513" s="184"/>
      <c r="BG513" s="184"/>
      <c r="HM513" s="31"/>
    </row>
    <row r="514" spans="58:221">
      <c r="BF514" s="184"/>
      <c r="BG514" s="184"/>
      <c r="HM514" s="31"/>
    </row>
    <row r="515" spans="58:221">
      <c r="BF515" s="184"/>
      <c r="BG515" s="184"/>
      <c r="HM515" s="31"/>
    </row>
    <row r="516" spans="58:221">
      <c r="BF516" s="184"/>
      <c r="BG516" s="184"/>
      <c r="HM516" s="31"/>
    </row>
    <row r="517" spans="58:221">
      <c r="BF517" s="184"/>
      <c r="BG517" s="184"/>
      <c r="HM517" s="31"/>
    </row>
    <row r="518" spans="58:221">
      <c r="BF518" s="184"/>
      <c r="BG518" s="184"/>
      <c r="HM518" s="31"/>
    </row>
    <row r="519" spans="58:221">
      <c r="BF519" s="184"/>
      <c r="BG519" s="184"/>
      <c r="HM519" s="31"/>
    </row>
    <row r="520" spans="58:221">
      <c r="BF520" s="184"/>
      <c r="BG520" s="184"/>
      <c r="HM520" s="31"/>
    </row>
    <row r="521" spans="58:221">
      <c r="BF521" s="184"/>
      <c r="BG521" s="184"/>
      <c r="HM521" s="31"/>
    </row>
    <row r="522" spans="58:221">
      <c r="BF522" s="184"/>
      <c r="BG522" s="184"/>
      <c r="HM522" s="31"/>
    </row>
    <row r="523" spans="58:221">
      <c r="BF523" s="184"/>
      <c r="BG523" s="184"/>
      <c r="HM523" s="31"/>
    </row>
    <row r="524" spans="58:221">
      <c r="BF524" s="184"/>
      <c r="BG524" s="184"/>
      <c r="HM524" s="31"/>
    </row>
    <row r="525" spans="58:221">
      <c r="BF525" s="184"/>
      <c r="BG525" s="184"/>
      <c r="HM525" s="31"/>
    </row>
    <row r="526" spans="58:221">
      <c r="BF526" s="184"/>
      <c r="BG526" s="184"/>
      <c r="HM526" s="31"/>
    </row>
    <row r="527" spans="58:221">
      <c r="BF527" s="184"/>
      <c r="BG527" s="184"/>
      <c r="HM527" s="31"/>
    </row>
    <row r="528" spans="58:221">
      <c r="BF528" s="184"/>
      <c r="BG528" s="184"/>
      <c r="HM528" s="31"/>
    </row>
    <row r="529" spans="58:221">
      <c r="BF529" s="184"/>
      <c r="BG529" s="184"/>
      <c r="HM529" s="31"/>
    </row>
    <row r="530" spans="58:221">
      <c r="BF530" s="184"/>
      <c r="BG530" s="184"/>
      <c r="HM530" s="31"/>
    </row>
    <row r="531" spans="58:221">
      <c r="BF531" s="184"/>
      <c r="BG531" s="184"/>
      <c r="HM531" s="31"/>
    </row>
    <row r="532" spans="58:221">
      <c r="BF532" s="184"/>
      <c r="BG532" s="184"/>
      <c r="HM532" s="31"/>
    </row>
    <row r="533" spans="58:221">
      <c r="BF533" s="184"/>
      <c r="BG533" s="184"/>
      <c r="HM533" s="31"/>
    </row>
    <row r="534" spans="58:221">
      <c r="BF534" s="184"/>
      <c r="BG534" s="184"/>
      <c r="HM534" s="31"/>
    </row>
    <row r="535" spans="58:221">
      <c r="BF535" s="184"/>
      <c r="BG535" s="184"/>
      <c r="HM535" s="31"/>
    </row>
    <row r="536" spans="58:221">
      <c r="BF536" s="184"/>
      <c r="BG536" s="184"/>
      <c r="HM536" s="31"/>
    </row>
    <row r="537" spans="58:221">
      <c r="BF537" s="184"/>
      <c r="BG537" s="184"/>
      <c r="HM537" s="31"/>
    </row>
    <row r="538" spans="58:221">
      <c r="BF538" s="184"/>
      <c r="BG538" s="184"/>
      <c r="HM538" s="31"/>
    </row>
    <row r="539" spans="58:221">
      <c r="BF539" s="184"/>
      <c r="BG539" s="184"/>
      <c r="HM539" s="31"/>
    </row>
    <row r="540" spans="58:221">
      <c r="BF540" s="184"/>
      <c r="BG540" s="184"/>
      <c r="HM540" s="31"/>
    </row>
    <row r="541" spans="58:221">
      <c r="BF541" s="184"/>
      <c r="BG541" s="184"/>
      <c r="HM541" s="31"/>
    </row>
    <row r="542" spans="58:221">
      <c r="BF542" s="184"/>
      <c r="BG542" s="184"/>
      <c r="HM542" s="31"/>
    </row>
    <row r="543" spans="58:221">
      <c r="BF543" s="184"/>
      <c r="BG543" s="184"/>
      <c r="HM543" s="31"/>
    </row>
    <row r="544" spans="58:221">
      <c r="BF544" s="184"/>
      <c r="BG544" s="184"/>
      <c r="HM544" s="31"/>
    </row>
    <row r="545" spans="58:221">
      <c r="BF545" s="184"/>
      <c r="BG545" s="184"/>
      <c r="HM545" s="31"/>
    </row>
    <row r="546" spans="58:221">
      <c r="BF546" s="184"/>
      <c r="BG546" s="184"/>
      <c r="HM546" s="31"/>
    </row>
    <row r="547" spans="58:221">
      <c r="BF547" s="184"/>
      <c r="BG547" s="184"/>
    </row>
    <row r="548" spans="58:221">
      <c r="BF548" s="184"/>
      <c r="BG548" s="184"/>
    </row>
    <row r="549" spans="58:221">
      <c r="BF549" s="184"/>
      <c r="BG549" s="184"/>
    </row>
    <row r="550" spans="58:221">
      <c r="BF550" s="184"/>
      <c r="BG550" s="184"/>
    </row>
    <row r="551" spans="58:221">
      <c r="BF551" s="184"/>
      <c r="BG551" s="184"/>
    </row>
    <row r="552" spans="58:221">
      <c r="BF552" s="184"/>
      <c r="BG552" s="184"/>
    </row>
    <row r="553" spans="58:221">
      <c r="BF553" s="184"/>
      <c r="BG553" s="184"/>
    </row>
    <row r="554" spans="58:221">
      <c r="BF554" s="184"/>
      <c r="BG554" s="184"/>
    </row>
    <row r="555" spans="58:221">
      <c r="BF555" s="184"/>
      <c r="BG555" s="184"/>
    </row>
    <row r="556" spans="58:221">
      <c r="BF556" s="184"/>
      <c r="BG556" s="184"/>
    </row>
    <row r="557" spans="58:221">
      <c r="BF557" s="184"/>
      <c r="BG557" s="184"/>
    </row>
    <row r="558" spans="58:221">
      <c r="BF558" s="184"/>
      <c r="BG558" s="184"/>
    </row>
    <row r="559" spans="58:221">
      <c r="BF559" s="184"/>
      <c r="BG559" s="184"/>
    </row>
    <row r="560" spans="58:221">
      <c r="BF560" s="184"/>
      <c r="BG560" s="184"/>
    </row>
    <row r="561" spans="58:59">
      <c r="BF561" s="184"/>
      <c r="BG561" s="184"/>
    </row>
    <row r="562" spans="58:59">
      <c r="BF562" s="184"/>
      <c r="BG562" s="184"/>
    </row>
    <row r="563" spans="58:59">
      <c r="BF563" s="184"/>
      <c r="BG563" s="184"/>
    </row>
    <row r="564" spans="58:59">
      <c r="BF564" s="184"/>
      <c r="BG564" s="184"/>
    </row>
    <row r="565" spans="58:59">
      <c r="BF565" s="184"/>
      <c r="BG565" s="184"/>
    </row>
    <row r="566" spans="58:59">
      <c r="BF566" s="184"/>
      <c r="BG566" s="184"/>
    </row>
    <row r="567" spans="58:59">
      <c r="BF567" s="184"/>
      <c r="BG567" s="184"/>
    </row>
    <row r="568" spans="58:59">
      <c r="BF568" s="184"/>
      <c r="BG568" s="184"/>
    </row>
    <row r="569" spans="58:59">
      <c r="BF569" s="184"/>
      <c r="BG569" s="184"/>
    </row>
    <row r="570" spans="58:59">
      <c r="BF570" s="184"/>
      <c r="BG570" s="184"/>
    </row>
    <row r="571" spans="58:59">
      <c r="BF571" s="184"/>
      <c r="BG571" s="184"/>
    </row>
    <row r="572" spans="58:59">
      <c r="BF572" s="184"/>
      <c r="BG572" s="184"/>
    </row>
    <row r="573" spans="58:59">
      <c r="BF573" s="184"/>
      <c r="BG573" s="184"/>
    </row>
    <row r="574" spans="58:59">
      <c r="BF574" s="184"/>
      <c r="BG574" s="184"/>
    </row>
    <row r="575" spans="58:59">
      <c r="BF575" s="184"/>
      <c r="BG575" s="184"/>
    </row>
    <row r="576" spans="58:59">
      <c r="BF576" s="184"/>
      <c r="BG576" s="184"/>
    </row>
    <row r="577" spans="58:59">
      <c r="BF577" s="184"/>
      <c r="BG577" s="184"/>
    </row>
    <row r="578" spans="58:59">
      <c r="BF578" s="184"/>
      <c r="BG578" s="184"/>
    </row>
    <row r="579" spans="58:59">
      <c r="BF579" s="184"/>
      <c r="BG579" s="184"/>
    </row>
    <row r="580" spans="58:59">
      <c r="BF580" s="184"/>
      <c r="BG580" s="184"/>
    </row>
    <row r="581" spans="58:59">
      <c r="BF581" s="184"/>
      <c r="BG581" s="184"/>
    </row>
    <row r="582" spans="58:59">
      <c r="BF582" s="184"/>
      <c r="BG582" s="184"/>
    </row>
    <row r="583" spans="58:59">
      <c r="BF583" s="184"/>
      <c r="BG583" s="184"/>
    </row>
    <row r="584" spans="58:59">
      <c r="BF584" s="184"/>
      <c r="BG584" s="184"/>
    </row>
    <row r="585" spans="58:59">
      <c r="BF585" s="184"/>
      <c r="BG585" s="184"/>
    </row>
    <row r="586" spans="58:59">
      <c r="BF586" s="184"/>
      <c r="BG586" s="184"/>
    </row>
    <row r="587" spans="58:59">
      <c r="BF587" s="184"/>
      <c r="BG587" s="184"/>
    </row>
    <row r="588" spans="58:59">
      <c r="BF588" s="184"/>
      <c r="BG588" s="184"/>
    </row>
    <row r="589" spans="58:59">
      <c r="BF589" s="184"/>
      <c r="BG589" s="184"/>
    </row>
    <row r="590" spans="58:59">
      <c r="BF590" s="184"/>
      <c r="BG590" s="184"/>
    </row>
    <row r="591" spans="58:59">
      <c r="BF591" s="184"/>
      <c r="BG591" s="184"/>
    </row>
    <row r="592" spans="58:59">
      <c r="BF592" s="184"/>
      <c r="BG592" s="184"/>
    </row>
    <row r="593" spans="58:59">
      <c r="BF593" s="184"/>
      <c r="BG593" s="184"/>
    </row>
    <row r="594" spans="58:59">
      <c r="BF594" s="184"/>
      <c r="BG594" s="184"/>
    </row>
    <row r="595" spans="58:59">
      <c r="BF595" s="184"/>
      <c r="BG595" s="184"/>
    </row>
    <row r="596" spans="58:59">
      <c r="BF596" s="184"/>
      <c r="BG596" s="184"/>
    </row>
    <row r="597" spans="58:59">
      <c r="BF597" s="184"/>
      <c r="BG597" s="184"/>
    </row>
    <row r="598" spans="58:59">
      <c r="BF598" s="184"/>
      <c r="BG598" s="184"/>
    </row>
    <row r="599" spans="58:59">
      <c r="BF599" s="184"/>
      <c r="BG599" s="184"/>
    </row>
    <row r="600" spans="58:59">
      <c r="BF600" s="184"/>
      <c r="BG600" s="184"/>
    </row>
    <row r="601" spans="58:59">
      <c r="BF601" s="184"/>
      <c r="BG601" s="184"/>
    </row>
    <row r="602" spans="58:59">
      <c r="BF602" s="184"/>
      <c r="BG602" s="184"/>
    </row>
    <row r="603" spans="58:59">
      <c r="BF603" s="184"/>
      <c r="BG603" s="184"/>
    </row>
    <row r="604" spans="58:59">
      <c r="BF604" s="184"/>
      <c r="BG604" s="184"/>
    </row>
    <row r="605" spans="58:59">
      <c r="BF605" s="184"/>
      <c r="BG605" s="184"/>
    </row>
    <row r="606" spans="58:59">
      <c r="BF606" s="184"/>
      <c r="BG606" s="184"/>
    </row>
    <row r="607" spans="58:59">
      <c r="BF607" s="184"/>
      <c r="BG607" s="184"/>
    </row>
    <row r="608" spans="58:59">
      <c r="BF608" s="184"/>
      <c r="BG608" s="184"/>
    </row>
    <row r="609" spans="58:59">
      <c r="BF609" s="184"/>
      <c r="BG609" s="184"/>
    </row>
    <row r="610" spans="58:59">
      <c r="BF610" s="184"/>
      <c r="BG610" s="184"/>
    </row>
    <row r="611" spans="58:59">
      <c r="BF611" s="184"/>
      <c r="BG611" s="184"/>
    </row>
    <row r="612" spans="58:59">
      <c r="BF612" s="184"/>
      <c r="BG612" s="184"/>
    </row>
    <row r="613" spans="58:59">
      <c r="BF613" s="184"/>
      <c r="BG613" s="184"/>
    </row>
    <row r="614" spans="58:59">
      <c r="BF614" s="184"/>
      <c r="BG614" s="184"/>
    </row>
    <row r="615" spans="58:59">
      <c r="BF615" s="184"/>
      <c r="BG615" s="184"/>
    </row>
    <row r="616" spans="58:59">
      <c r="BF616" s="184"/>
      <c r="BG616" s="184"/>
    </row>
    <row r="617" spans="58:59">
      <c r="BF617" s="184"/>
      <c r="BG617" s="184"/>
    </row>
    <row r="618" spans="58:59">
      <c r="BF618" s="184"/>
      <c r="BG618" s="184"/>
    </row>
    <row r="619" spans="58:59">
      <c r="BF619" s="184"/>
      <c r="BG619" s="184"/>
    </row>
    <row r="620" spans="58:59">
      <c r="BF620" s="184"/>
      <c r="BG620" s="184"/>
    </row>
    <row r="621" spans="58:59">
      <c r="BF621" s="184"/>
      <c r="BG621" s="184"/>
    </row>
    <row r="622" spans="58:59">
      <c r="BF622" s="184"/>
      <c r="BG622" s="184"/>
    </row>
    <row r="623" spans="58:59">
      <c r="BF623" s="184"/>
      <c r="BG623" s="184"/>
    </row>
    <row r="624" spans="58:59">
      <c r="BF624" s="184"/>
      <c r="BG624" s="184"/>
    </row>
    <row r="625" spans="58:59">
      <c r="BF625" s="184"/>
      <c r="BG625" s="184"/>
    </row>
    <row r="626" spans="58:59">
      <c r="BF626" s="184"/>
      <c r="BG626" s="184"/>
    </row>
    <row r="627" spans="58:59">
      <c r="BF627" s="184"/>
      <c r="BG627" s="184"/>
    </row>
    <row r="628" spans="58:59">
      <c r="BF628" s="184"/>
      <c r="BG628" s="184"/>
    </row>
    <row r="629" spans="58:59">
      <c r="BF629" s="184"/>
      <c r="BG629" s="184"/>
    </row>
    <row r="630" spans="58:59">
      <c r="BF630" s="184"/>
      <c r="BG630" s="184"/>
    </row>
    <row r="631" spans="58:59">
      <c r="BF631" s="184"/>
      <c r="BG631" s="184"/>
    </row>
    <row r="632" spans="58:59">
      <c r="BF632" s="184"/>
      <c r="BG632" s="184"/>
    </row>
    <row r="633" spans="58:59">
      <c r="BF633" s="184"/>
      <c r="BG633" s="184"/>
    </row>
    <row r="634" spans="58:59">
      <c r="BF634" s="184"/>
      <c r="BG634" s="184"/>
    </row>
    <row r="635" spans="58:59">
      <c r="BF635" s="184"/>
      <c r="BG635" s="184"/>
    </row>
    <row r="636" spans="58:59">
      <c r="BF636" s="184"/>
      <c r="BG636" s="184"/>
    </row>
    <row r="637" spans="58:59">
      <c r="BF637" s="184"/>
      <c r="BG637" s="184"/>
    </row>
    <row r="638" spans="58:59">
      <c r="BF638" s="184"/>
      <c r="BG638" s="184"/>
    </row>
    <row r="639" spans="58:59">
      <c r="BF639" s="184"/>
      <c r="BG639" s="184"/>
    </row>
    <row r="640" spans="58:59">
      <c r="BF640" s="184"/>
      <c r="BG640" s="184"/>
    </row>
    <row r="641" spans="58:59">
      <c r="BF641" s="184"/>
      <c r="BG641" s="184"/>
    </row>
    <row r="642" spans="58:59">
      <c r="BF642" s="184"/>
      <c r="BG642" s="184"/>
    </row>
    <row r="643" spans="58:59">
      <c r="BF643" s="184"/>
      <c r="BG643" s="184"/>
    </row>
    <row r="644" spans="58:59">
      <c r="BF644" s="184"/>
      <c r="BG644" s="184"/>
    </row>
    <row r="645" spans="58:59">
      <c r="BF645" s="184"/>
      <c r="BG645" s="184"/>
    </row>
    <row r="646" spans="58:59">
      <c r="BF646" s="184"/>
      <c r="BG646" s="184"/>
    </row>
    <row r="647" spans="58:59">
      <c r="BF647" s="184"/>
      <c r="BG647" s="184"/>
    </row>
    <row r="648" spans="58:59">
      <c r="BF648" s="184"/>
      <c r="BG648" s="184"/>
    </row>
    <row r="649" spans="58:59">
      <c r="BF649" s="184"/>
      <c r="BG649" s="184"/>
    </row>
    <row r="650" spans="58:59">
      <c r="BF650" s="184"/>
      <c r="BG650" s="184"/>
    </row>
    <row r="651" spans="58:59">
      <c r="BF651" s="184"/>
      <c r="BG651" s="184"/>
    </row>
    <row r="652" spans="58:59">
      <c r="BF652" s="184"/>
      <c r="BG652" s="184"/>
    </row>
    <row r="653" spans="58:59">
      <c r="BF653" s="184"/>
      <c r="BG653" s="184"/>
    </row>
    <row r="654" spans="58:59">
      <c r="BF654" s="184"/>
      <c r="BG654" s="184"/>
    </row>
    <row r="655" spans="58:59">
      <c r="BF655" s="184"/>
      <c r="BG655" s="184"/>
    </row>
    <row r="656" spans="58:59">
      <c r="BF656" s="184"/>
      <c r="BG656" s="184"/>
    </row>
    <row r="657" spans="58:59">
      <c r="BF657" s="184"/>
      <c r="BG657" s="184"/>
    </row>
    <row r="658" spans="58:59">
      <c r="BF658" s="184"/>
      <c r="BG658" s="184"/>
    </row>
    <row r="659" spans="58:59">
      <c r="BF659" s="184"/>
      <c r="BG659" s="184"/>
    </row>
    <row r="660" spans="58:59">
      <c r="BF660" s="184"/>
      <c r="BG660" s="184"/>
    </row>
    <row r="661" spans="58:59">
      <c r="BF661" s="184"/>
      <c r="BG661" s="184"/>
    </row>
    <row r="662" spans="58:59">
      <c r="BF662" s="184"/>
      <c r="BG662" s="184"/>
    </row>
    <row r="663" spans="58:59">
      <c r="BF663" s="184"/>
      <c r="BG663" s="184"/>
    </row>
    <row r="664" spans="58:59">
      <c r="BF664" s="184"/>
      <c r="BG664" s="184"/>
    </row>
    <row r="665" spans="58:59">
      <c r="BF665" s="184"/>
      <c r="BG665" s="184"/>
    </row>
    <row r="666" spans="58:59">
      <c r="BF666" s="184"/>
      <c r="BG666" s="184"/>
    </row>
    <row r="667" spans="58:59">
      <c r="BF667" s="184"/>
      <c r="BG667" s="184"/>
    </row>
    <row r="668" spans="58:59">
      <c r="BF668" s="184"/>
      <c r="BG668" s="184"/>
    </row>
    <row r="669" spans="58:59">
      <c r="BF669" s="184"/>
      <c r="BG669" s="184"/>
    </row>
    <row r="670" spans="58:59">
      <c r="BF670" s="184"/>
      <c r="BG670" s="184"/>
    </row>
    <row r="671" spans="58:59">
      <c r="BF671" s="184"/>
      <c r="BG671" s="184"/>
    </row>
    <row r="672" spans="58:59">
      <c r="BF672" s="184"/>
      <c r="BG672" s="184"/>
    </row>
    <row r="673" spans="58:59">
      <c r="BF673" s="184"/>
      <c r="BG673" s="184"/>
    </row>
    <row r="674" spans="58:59">
      <c r="BF674" s="184"/>
      <c r="BG674" s="184"/>
    </row>
    <row r="675" spans="58:59">
      <c r="BF675" s="184"/>
      <c r="BG675" s="184"/>
    </row>
    <row r="676" spans="58:59">
      <c r="BF676" s="184"/>
      <c r="BG676" s="184"/>
    </row>
    <row r="677" spans="58:59">
      <c r="BF677" s="184"/>
      <c r="BG677" s="184"/>
    </row>
    <row r="678" spans="58:59">
      <c r="BF678" s="184"/>
      <c r="BG678" s="184"/>
    </row>
    <row r="679" spans="58:59">
      <c r="BF679" s="184"/>
      <c r="BG679" s="184"/>
    </row>
    <row r="680" spans="58:59">
      <c r="BF680" s="184"/>
      <c r="BG680" s="184"/>
    </row>
    <row r="681" spans="58:59">
      <c r="BF681" s="184"/>
      <c r="BG681" s="184"/>
    </row>
    <row r="682" spans="58:59">
      <c r="BF682" s="184"/>
      <c r="BG682" s="184"/>
    </row>
    <row r="683" spans="58:59">
      <c r="BF683" s="184"/>
      <c r="BG683" s="184"/>
    </row>
    <row r="684" spans="58:59">
      <c r="BF684" s="184"/>
      <c r="BG684" s="184"/>
    </row>
    <row r="685" spans="58:59">
      <c r="BF685" s="184"/>
      <c r="BG685" s="184"/>
    </row>
    <row r="686" spans="58:59">
      <c r="BF686" s="184"/>
      <c r="BG686" s="184"/>
    </row>
    <row r="687" spans="58:59">
      <c r="BF687" s="184"/>
      <c r="BG687" s="184"/>
    </row>
    <row r="688" spans="58:59">
      <c r="BF688" s="184"/>
      <c r="BG688" s="184"/>
    </row>
    <row r="689" spans="58:59">
      <c r="BF689" s="184"/>
      <c r="BG689" s="184"/>
    </row>
    <row r="690" spans="58:59">
      <c r="BF690" s="184"/>
      <c r="BG690" s="184"/>
    </row>
    <row r="691" spans="58:59">
      <c r="BF691" s="184"/>
      <c r="BG691" s="184"/>
    </row>
    <row r="692" spans="58:59">
      <c r="BF692" s="184"/>
      <c r="BG692" s="184"/>
    </row>
    <row r="693" spans="58:59">
      <c r="BF693" s="184"/>
      <c r="BG693" s="184"/>
    </row>
    <row r="694" spans="58:59">
      <c r="BF694" s="184"/>
      <c r="BG694" s="184"/>
    </row>
    <row r="695" spans="58:59">
      <c r="BF695" s="184"/>
      <c r="BG695" s="184"/>
    </row>
    <row r="696" spans="58:59">
      <c r="BF696" s="184"/>
      <c r="BG696" s="184"/>
    </row>
    <row r="697" spans="58:59">
      <c r="BF697" s="184"/>
      <c r="BG697" s="184"/>
    </row>
    <row r="698" spans="58:59">
      <c r="BF698" s="184"/>
      <c r="BG698" s="184"/>
    </row>
    <row r="699" spans="58:59">
      <c r="BF699" s="184"/>
      <c r="BG699" s="184"/>
    </row>
    <row r="700" spans="58:59">
      <c r="BF700" s="184"/>
      <c r="BG700" s="184"/>
    </row>
    <row r="701" spans="58:59">
      <c r="BF701" s="184"/>
      <c r="BG701" s="184"/>
    </row>
    <row r="702" spans="58:59">
      <c r="BF702" s="184"/>
      <c r="BG702" s="184"/>
    </row>
    <row r="703" spans="58:59">
      <c r="BF703" s="184"/>
      <c r="BG703" s="184"/>
    </row>
    <row r="704" spans="58:59">
      <c r="BF704" s="184"/>
      <c r="BG704" s="184"/>
    </row>
    <row r="705" spans="58:59">
      <c r="BF705" s="184"/>
      <c r="BG705" s="184"/>
    </row>
    <row r="706" spans="58:59">
      <c r="BF706" s="184"/>
      <c r="BG706" s="184"/>
    </row>
    <row r="707" spans="58:59">
      <c r="BF707" s="184"/>
      <c r="BG707" s="184"/>
    </row>
    <row r="708" spans="58:59">
      <c r="BF708" s="184"/>
      <c r="BG708" s="184"/>
    </row>
    <row r="709" spans="58:59">
      <c r="BF709" s="184"/>
      <c r="BG709" s="184"/>
    </row>
    <row r="710" spans="58:59">
      <c r="BF710" s="184"/>
      <c r="BG710" s="184"/>
    </row>
    <row r="711" spans="58:59">
      <c r="BF711" s="184"/>
      <c r="BG711" s="184"/>
    </row>
    <row r="712" spans="58:59">
      <c r="BF712" s="184"/>
      <c r="BG712" s="184"/>
    </row>
    <row r="713" spans="58:59">
      <c r="BF713" s="184"/>
      <c r="BG713" s="184"/>
    </row>
    <row r="714" spans="58:59">
      <c r="BF714" s="184"/>
      <c r="BG714" s="184"/>
    </row>
    <row r="715" spans="58:59">
      <c r="BF715" s="184"/>
      <c r="BG715" s="184"/>
    </row>
    <row r="716" spans="58:59">
      <c r="BF716" s="184"/>
      <c r="BG716" s="184"/>
    </row>
    <row r="717" spans="58:59">
      <c r="BF717" s="184"/>
      <c r="BG717" s="184"/>
    </row>
    <row r="718" spans="58:59">
      <c r="BF718" s="184"/>
      <c r="BG718" s="184"/>
    </row>
    <row r="719" spans="58:59">
      <c r="BF719" s="184"/>
      <c r="BG719" s="184"/>
    </row>
    <row r="720" spans="58:59">
      <c r="BF720" s="184"/>
      <c r="BG720" s="184"/>
    </row>
    <row r="721" spans="58:59">
      <c r="BF721" s="184"/>
      <c r="BG721" s="184"/>
    </row>
    <row r="722" spans="58:59">
      <c r="BF722" s="184"/>
      <c r="BG722" s="184"/>
    </row>
    <row r="723" spans="58:59">
      <c r="BF723" s="184"/>
      <c r="BG723" s="184"/>
    </row>
    <row r="724" spans="58:59">
      <c r="BF724" s="184"/>
      <c r="BG724" s="184"/>
    </row>
    <row r="725" spans="58:59">
      <c r="BF725" s="184"/>
      <c r="BG725" s="184"/>
    </row>
    <row r="726" spans="58:59">
      <c r="BF726" s="184"/>
      <c r="BG726" s="184"/>
    </row>
    <row r="727" spans="58:59">
      <c r="BF727" s="184"/>
      <c r="BG727" s="184"/>
    </row>
    <row r="728" spans="58:59">
      <c r="BF728" s="184"/>
      <c r="BG728" s="184"/>
    </row>
    <row r="729" spans="58:59">
      <c r="BF729" s="184"/>
      <c r="BG729" s="184"/>
    </row>
    <row r="730" spans="58:59">
      <c r="BF730" s="184"/>
      <c r="BG730" s="184"/>
    </row>
    <row r="731" spans="58:59">
      <c r="BF731" s="184"/>
      <c r="BG731" s="184"/>
    </row>
    <row r="732" spans="58:59">
      <c r="BF732" s="184"/>
      <c r="BG732" s="184"/>
    </row>
    <row r="733" spans="58:59">
      <c r="BF733" s="184"/>
      <c r="BG733" s="184"/>
    </row>
    <row r="734" spans="58:59">
      <c r="BF734" s="184"/>
      <c r="BG734" s="184"/>
    </row>
    <row r="735" spans="58:59">
      <c r="BF735" s="184"/>
      <c r="BG735" s="184"/>
    </row>
    <row r="736" spans="58:59">
      <c r="BF736" s="184"/>
      <c r="BG736" s="184"/>
    </row>
    <row r="737" spans="58:59">
      <c r="BF737" s="184"/>
      <c r="BG737" s="184"/>
    </row>
    <row r="738" spans="58:59">
      <c r="BF738" s="184"/>
      <c r="BG738" s="184"/>
    </row>
    <row r="739" spans="58:59">
      <c r="BF739" s="184"/>
      <c r="BG739" s="184"/>
    </row>
    <row r="740" spans="58:59">
      <c r="BF740" s="184"/>
      <c r="BG740" s="184"/>
    </row>
    <row r="741" spans="58:59">
      <c r="BF741" s="184"/>
      <c r="BG741" s="184"/>
    </row>
    <row r="742" spans="58:59">
      <c r="BF742" s="184"/>
      <c r="BG742" s="184"/>
    </row>
    <row r="743" spans="58:59">
      <c r="BF743" s="184"/>
      <c r="BG743" s="184"/>
    </row>
    <row r="744" spans="58:59">
      <c r="BF744" s="184"/>
      <c r="BG744" s="184"/>
    </row>
    <row r="745" spans="58:59">
      <c r="BF745" s="184"/>
      <c r="BG745" s="184"/>
    </row>
    <row r="746" spans="58:59">
      <c r="BF746" s="184"/>
      <c r="BG746" s="184"/>
    </row>
    <row r="747" spans="58:59">
      <c r="BF747" s="184"/>
      <c r="BG747" s="184"/>
    </row>
    <row r="748" spans="58:59">
      <c r="BF748" s="184"/>
      <c r="BG748" s="184"/>
    </row>
    <row r="749" spans="58:59">
      <c r="BF749" s="184"/>
      <c r="BG749" s="184"/>
    </row>
    <row r="750" spans="58:59">
      <c r="BF750" s="184"/>
      <c r="BG750" s="184"/>
    </row>
    <row r="751" spans="58:59">
      <c r="BF751" s="184"/>
      <c r="BG751" s="184"/>
    </row>
    <row r="752" spans="58:59">
      <c r="BF752" s="184"/>
      <c r="BG752" s="184"/>
    </row>
    <row r="753" spans="58:59">
      <c r="BF753" s="184"/>
      <c r="BG753" s="184"/>
    </row>
    <row r="754" spans="58:59">
      <c r="BF754" s="184"/>
      <c r="BG754" s="184"/>
    </row>
    <row r="755" spans="58:59">
      <c r="BF755" s="184"/>
      <c r="BG755" s="184"/>
    </row>
    <row r="756" spans="58:59">
      <c r="BF756" s="184"/>
      <c r="BG756" s="184"/>
    </row>
    <row r="757" spans="58:59">
      <c r="BF757" s="184"/>
      <c r="BG757" s="184"/>
    </row>
    <row r="758" spans="58:59">
      <c r="BF758" s="184"/>
      <c r="BG758" s="184"/>
    </row>
    <row r="759" spans="58:59">
      <c r="BF759" s="184"/>
      <c r="BG759" s="184"/>
    </row>
    <row r="760" spans="58:59">
      <c r="BF760" s="184"/>
      <c r="BG760" s="184"/>
    </row>
    <row r="761" spans="58:59">
      <c r="BF761" s="184"/>
      <c r="BG761" s="184"/>
    </row>
    <row r="762" spans="58:59">
      <c r="BF762" s="184"/>
      <c r="BG762" s="184"/>
    </row>
    <row r="763" spans="58:59">
      <c r="BF763" s="184"/>
      <c r="BG763" s="184"/>
    </row>
    <row r="764" spans="58:59">
      <c r="BF764" s="184"/>
      <c r="BG764" s="184"/>
    </row>
    <row r="765" spans="58:59">
      <c r="BF765" s="184"/>
      <c r="BG765" s="184"/>
    </row>
    <row r="766" spans="58:59">
      <c r="BF766" s="184"/>
      <c r="BG766" s="184"/>
    </row>
    <row r="767" spans="58:59">
      <c r="BF767" s="184"/>
      <c r="BG767" s="184"/>
    </row>
    <row r="768" spans="58:59">
      <c r="BF768" s="184"/>
      <c r="BG768" s="184"/>
    </row>
    <row r="769" spans="58:59">
      <c r="BF769" s="184"/>
      <c r="BG769" s="184"/>
    </row>
    <row r="770" spans="58:59">
      <c r="BF770" s="184"/>
      <c r="BG770" s="184"/>
    </row>
    <row r="771" spans="58:59">
      <c r="BF771" s="184"/>
      <c r="BG771" s="184"/>
    </row>
    <row r="772" spans="58:59">
      <c r="BF772" s="184"/>
      <c r="BG772" s="184"/>
    </row>
    <row r="773" spans="58:59">
      <c r="BF773" s="184"/>
      <c r="BG773" s="184"/>
    </row>
    <row r="774" spans="58:59">
      <c r="BF774" s="184"/>
      <c r="BG774" s="184"/>
    </row>
    <row r="775" spans="58:59">
      <c r="BF775" s="184"/>
      <c r="BG775" s="184"/>
    </row>
    <row r="776" spans="58:59">
      <c r="BF776" s="184"/>
      <c r="BG776" s="184"/>
    </row>
    <row r="777" spans="58:59">
      <c r="BF777" s="184"/>
      <c r="BG777" s="184"/>
    </row>
    <row r="778" spans="58:59">
      <c r="BF778" s="184"/>
      <c r="BG778" s="184"/>
    </row>
    <row r="779" spans="58:59">
      <c r="BF779" s="184"/>
      <c r="BG779" s="184"/>
    </row>
    <row r="780" spans="58:59">
      <c r="BF780" s="184"/>
      <c r="BG780" s="184"/>
    </row>
    <row r="781" spans="58:59">
      <c r="BF781" s="184"/>
      <c r="BG781" s="184"/>
    </row>
    <row r="782" spans="58:59">
      <c r="BF782" s="184"/>
      <c r="BG782" s="184"/>
    </row>
    <row r="783" spans="58:59">
      <c r="BF783" s="184"/>
      <c r="BG783" s="184"/>
    </row>
    <row r="784" spans="58:59">
      <c r="BF784" s="184"/>
      <c r="BG784" s="184"/>
    </row>
    <row r="785" spans="58:59">
      <c r="BF785" s="184"/>
      <c r="BG785" s="184"/>
    </row>
    <row r="786" spans="58:59">
      <c r="BF786" s="184"/>
      <c r="BG786" s="184"/>
    </row>
    <row r="787" spans="58:59">
      <c r="BF787" s="184"/>
      <c r="BG787" s="184"/>
    </row>
    <row r="788" spans="58:59">
      <c r="BF788" s="184"/>
      <c r="BG788" s="184"/>
    </row>
    <row r="789" spans="58:59">
      <c r="BF789" s="184"/>
      <c r="BG789" s="184"/>
    </row>
    <row r="790" spans="58:59">
      <c r="BF790" s="184"/>
      <c r="BG790" s="184"/>
    </row>
    <row r="791" spans="58:59">
      <c r="BF791" s="184"/>
      <c r="BG791" s="184"/>
    </row>
    <row r="792" spans="58:59">
      <c r="BF792" s="184"/>
      <c r="BG792" s="184"/>
    </row>
    <row r="793" spans="58:59">
      <c r="BF793" s="184"/>
      <c r="BG793" s="184"/>
    </row>
    <row r="794" spans="58:59">
      <c r="BF794" s="184"/>
      <c r="BG794" s="184"/>
    </row>
    <row r="795" spans="58:59">
      <c r="BF795" s="184"/>
      <c r="BG795" s="184"/>
    </row>
    <row r="796" spans="58:59">
      <c r="BF796" s="184"/>
      <c r="BG796" s="184"/>
    </row>
    <row r="797" spans="58:59">
      <c r="BF797" s="184"/>
      <c r="BG797" s="184"/>
    </row>
    <row r="798" spans="58:59">
      <c r="BF798" s="184"/>
      <c r="BG798" s="184"/>
    </row>
    <row r="799" spans="58:59">
      <c r="BF799" s="184"/>
      <c r="BG799" s="184"/>
    </row>
    <row r="800" spans="58:59">
      <c r="BF800" s="184"/>
      <c r="BG800" s="184"/>
    </row>
    <row r="801" spans="58:59">
      <c r="BF801" s="184"/>
      <c r="BG801" s="184"/>
    </row>
    <row r="802" spans="58:59">
      <c r="BF802" s="184"/>
      <c r="BG802" s="184"/>
    </row>
    <row r="803" spans="58:59">
      <c r="BF803" s="184"/>
      <c r="BG803" s="184"/>
    </row>
    <row r="804" spans="58:59">
      <c r="BF804" s="184"/>
      <c r="BG804" s="184"/>
    </row>
    <row r="805" spans="58:59">
      <c r="BF805" s="184"/>
      <c r="BG805" s="184"/>
    </row>
    <row r="806" spans="58:59">
      <c r="BF806" s="184"/>
      <c r="BG806" s="184"/>
    </row>
    <row r="807" spans="58:59">
      <c r="BF807" s="184"/>
      <c r="BG807" s="184"/>
    </row>
    <row r="808" spans="58:59">
      <c r="BF808" s="184"/>
      <c r="BG808" s="184"/>
    </row>
    <row r="809" spans="58:59">
      <c r="BF809" s="184"/>
      <c r="BG809" s="184"/>
    </row>
    <row r="810" spans="58:59">
      <c r="BF810" s="184"/>
      <c r="BG810" s="184"/>
    </row>
    <row r="811" spans="58:59">
      <c r="BF811" s="184"/>
      <c r="BG811" s="184"/>
    </row>
    <row r="812" spans="58:59">
      <c r="BF812" s="184"/>
      <c r="BG812" s="184"/>
    </row>
    <row r="813" spans="58:59">
      <c r="BF813" s="184"/>
      <c r="BG813" s="184"/>
    </row>
    <row r="814" spans="58:59">
      <c r="BF814" s="184"/>
      <c r="BG814" s="184"/>
    </row>
    <row r="815" spans="58:59">
      <c r="BF815" s="184"/>
      <c r="BG815" s="184"/>
    </row>
    <row r="816" spans="58:59">
      <c r="BF816" s="184"/>
      <c r="BG816" s="184"/>
    </row>
    <row r="817" spans="58:59">
      <c r="BF817" s="184"/>
      <c r="BG817" s="184"/>
    </row>
    <row r="818" spans="58:59">
      <c r="BF818" s="184"/>
      <c r="BG818" s="184"/>
    </row>
    <row r="819" spans="58:59">
      <c r="BF819" s="184"/>
      <c r="BG819" s="184"/>
    </row>
    <row r="820" spans="58:59">
      <c r="BF820" s="184"/>
      <c r="BG820" s="184"/>
    </row>
    <row r="821" spans="58:59">
      <c r="BF821" s="184"/>
      <c r="BG821" s="184"/>
    </row>
    <row r="822" spans="58:59">
      <c r="BF822" s="184"/>
      <c r="BG822" s="184"/>
    </row>
    <row r="823" spans="58:59">
      <c r="BF823" s="184"/>
      <c r="BG823" s="184"/>
    </row>
    <row r="824" spans="58:59">
      <c r="BF824" s="184"/>
      <c r="BG824" s="184"/>
    </row>
    <row r="825" spans="58:59">
      <c r="BF825" s="184"/>
      <c r="BG825" s="184"/>
    </row>
    <row r="826" spans="58:59">
      <c r="BF826" s="184"/>
      <c r="BG826" s="184"/>
    </row>
    <row r="827" spans="58:59">
      <c r="BF827" s="184"/>
      <c r="BG827" s="184"/>
    </row>
    <row r="828" spans="58:59">
      <c r="BF828" s="184"/>
      <c r="BG828" s="184"/>
    </row>
    <row r="829" spans="58:59">
      <c r="BF829" s="184"/>
      <c r="BG829" s="184"/>
    </row>
    <row r="830" spans="58:59">
      <c r="BF830" s="184"/>
      <c r="BG830" s="184"/>
    </row>
    <row r="831" spans="58:59">
      <c r="BF831" s="184"/>
      <c r="BG831" s="184"/>
    </row>
    <row r="832" spans="58:59">
      <c r="BF832" s="184"/>
      <c r="BG832" s="184"/>
    </row>
    <row r="833" spans="58:59">
      <c r="BF833" s="184"/>
      <c r="BG833" s="184"/>
    </row>
    <row r="834" spans="58:59">
      <c r="BF834" s="184"/>
      <c r="BG834" s="184"/>
    </row>
    <row r="835" spans="58:59">
      <c r="BF835" s="184"/>
      <c r="BG835" s="184"/>
    </row>
    <row r="836" spans="58:59">
      <c r="BF836" s="184"/>
      <c r="BG836" s="184"/>
    </row>
    <row r="837" spans="58:59">
      <c r="BF837" s="184"/>
      <c r="BG837" s="184"/>
    </row>
    <row r="838" spans="58:59">
      <c r="BF838" s="184"/>
      <c r="BG838" s="184"/>
    </row>
    <row r="839" spans="58:59">
      <c r="BF839" s="184"/>
      <c r="BG839" s="184"/>
    </row>
    <row r="840" spans="58:59">
      <c r="BF840" s="184"/>
      <c r="BG840" s="184"/>
    </row>
    <row r="841" spans="58:59">
      <c r="BF841" s="184"/>
      <c r="BG841" s="184"/>
    </row>
    <row r="842" spans="58:59">
      <c r="BF842" s="184"/>
      <c r="BG842" s="184"/>
    </row>
    <row r="843" spans="58:59">
      <c r="BF843" s="184"/>
      <c r="BG843" s="184"/>
    </row>
    <row r="844" spans="58:59">
      <c r="BF844" s="184"/>
      <c r="BG844" s="184"/>
    </row>
    <row r="845" spans="58:59">
      <c r="BF845" s="184"/>
      <c r="BG845" s="184"/>
    </row>
    <row r="846" spans="58:59">
      <c r="BF846" s="184"/>
      <c r="BG846" s="184"/>
    </row>
    <row r="847" spans="58:59">
      <c r="BF847" s="184"/>
      <c r="BG847" s="184"/>
    </row>
    <row r="848" spans="58:59">
      <c r="BF848" s="184"/>
      <c r="BG848" s="184"/>
    </row>
    <row r="849" spans="58:59">
      <c r="BF849" s="184"/>
      <c r="BG849" s="184"/>
    </row>
    <row r="850" spans="58:59">
      <c r="BF850" s="184"/>
      <c r="BG850" s="184"/>
    </row>
    <row r="851" spans="58:59">
      <c r="BF851" s="184"/>
      <c r="BG851" s="184"/>
    </row>
    <row r="852" spans="58:59">
      <c r="BF852" s="184"/>
      <c r="BG852" s="184"/>
    </row>
    <row r="853" spans="58:59">
      <c r="BF853" s="184"/>
      <c r="BG853" s="184"/>
    </row>
    <row r="854" spans="58:59">
      <c r="BF854" s="184"/>
      <c r="BG854" s="184"/>
    </row>
    <row r="855" spans="58:59">
      <c r="BF855" s="184"/>
      <c r="BG855" s="184"/>
    </row>
    <row r="856" spans="58:59">
      <c r="BF856" s="184"/>
      <c r="BG856" s="184"/>
    </row>
    <row r="857" spans="58:59">
      <c r="BF857" s="184"/>
      <c r="BG857" s="184"/>
    </row>
    <row r="858" spans="58:59">
      <c r="BF858" s="184"/>
      <c r="BG858" s="184"/>
    </row>
    <row r="859" spans="58:59">
      <c r="BF859" s="184"/>
      <c r="BG859" s="184"/>
    </row>
    <row r="860" spans="58:59">
      <c r="BF860" s="184"/>
      <c r="BG860" s="184"/>
    </row>
    <row r="861" spans="58:59">
      <c r="BF861" s="184"/>
      <c r="BG861" s="184"/>
    </row>
    <row r="862" spans="58:59">
      <c r="BF862" s="184"/>
      <c r="BG862" s="184"/>
    </row>
    <row r="863" spans="58:59">
      <c r="BF863" s="184"/>
      <c r="BG863" s="184"/>
    </row>
    <row r="864" spans="58:59">
      <c r="BF864" s="184"/>
      <c r="BG864" s="184"/>
    </row>
    <row r="865" spans="58:59">
      <c r="BF865" s="184"/>
      <c r="BG865" s="184"/>
    </row>
    <row r="866" spans="58:59">
      <c r="BF866" s="184"/>
      <c r="BG866" s="184"/>
    </row>
    <row r="867" spans="58:59">
      <c r="BF867" s="184"/>
      <c r="BG867" s="184"/>
    </row>
    <row r="868" spans="58:59">
      <c r="BF868" s="184"/>
      <c r="BG868" s="184"/>
    </row>
    <row r="869" spans="58:59">
      <c r="BF869" s="184"/>
      <c r="BG869" s="184"/>
    </row>
    <row r="870" spans="58:59">
      <c r="BF870" s="184"/>
      <c r="BG870" s="184"/>
    </row>
    <row r="871" spans="58:59">
      <c r="BF871" s="184"/>
      <c r="BG871" s="184"/>
    </row>
    <row r="872" spans="58:59">
      <c r="BF872" s="184"/>
      <c r="BG872" s="184"/>
    </row>
    <row r="873" spans="58:59">
      <c r="BF873" s="184"/>
      <c r="BG873" s="184"/>
    </row>
    <row r="874" spans="58:59">
      <c r="BF874" s="184"/>
      <c r="BG874" s="184"/>
    </row>
    <row r="875" spans="58:59">
      <c r="BF875" s="184"/>
      <c r="BG875" s="184"/>
    </row>
    <row r="876" spans="58:59">
      <c r="BF876" s="184"/>
      <c r="BG876" s="184"/>
    </row>
    <row r="877" spans="58:59">
      <c r="BF877" s="184"/>
      <c r="BG877" s="184"/>
    </row>
    <row r="878" spans="58:59">
      <c r="BF878" s="184"/>
      <c r="BG878" s="184"/>
    </row>
    <row r="879" spans="58:59">
      <c r="BF879" s="184"/>
      <c r="BG879" s="184"/>
    </row>
    <row r="880" spans="58:59">
      <c r="BF880" s="184"/>
      <c r="BG880" s="184"/>
    </row>
    <row r="881" spans="58:59">
      <c r="BF881" s="184"/>
      <c r="BG881" s="184"/>
    </row>
    <row r="882" spans="58:59">
      <c r="BF882" s="184"/>
      <c r="BG882" s="184"/>
    </row>
    <row r="883" spans="58:59">
      <c r="BF883" s="184"/>
      <c r="BG883" s="184"/>
    </row>
    <row r="884" spans="58:59">
      <c r="BF884" s="184"/>
      <c r="BG884" s="184"/>
    </row>
    <row r="885" spans="58:59">
      <c r="BF885" s="184"/>
      <c r="BG885" s="184"/>
    </row>
    <row r="886" spans="58:59">
      <c r="BF886" s="184"/>
      <c r="BG886" s="184"/>
    </row>
    <row r="887" spans="58:59">
      <c r="BF887" s="184"/>
      <c r="BG887" s="184"/>
    </row>
    <row r="888" spans="58:59">
      <c r="BF888" s="184"/>
      <c r="BG888" s="184"/>
    </row>
    <row r="889" spans="58:59">
      <c r="BF889" s="184"/>
      <c r="BG889" s="184"/>
    </row>
    <row r="890" spans="58:59">
      <c r="BF890" s="184"/>
      <c r="BG890" s="184"/>
    </row>
    <row r="891" spans="58:59">
      <c r="BF891" s="184"/>
      <c r="BG891" s="184"/>
    </row>
    <row r="892" spans="58:59">
      <c r="BF892" s="184"/>
      <c r="BG892" s="184"/>
    </row>
    <row r="893" spans="58:59">
      <c r="BF893" s="184"/>
      <c r="BG893" s="184"/>
    </row>
    <row r="894" spans="58:59">
      <c r="BF894" s="184"/>
      <c r="BG894" s="184"/>
    </row>
    <row r="895" spans="58:59">
      <c r="BF895" s="184"/>
      <c r="BG895" s="184"/>
    </row>
    <row r="896" spans="58:59">
      <c r="BF896" s="184"/>
      <c r="BG896" s="184"/>
    </row>
    <row r="897" spans="58:59">
      <c r="BF897" s="184"/>
      <c r="BG897" s="184"/>
    </row>
    <row r="898" spans="58:59">
      <c r="BF898" s="184"/>
      <c r="BG898" s="184"/>
    </row>
    <row r="899" spans="58:59">
      <c r="BF899" s="184"/>
      <c r="BG899" s="184"/>
    </row>
    <row r="900" spans="58:59">
      <c r="BF900" s="184"/>
      <c r="BG900" s="184"/>
    </row>
    <row r="901" spans="58:59">
      <c r="BF901" s="184"/>
      <c r="BG901" s="184"/>
    </row>
    <row r="902" spans="58:59">
      <c r="BF902" s="184"/>
      <c r="BG902" s="184"/>
    </row>
    <row r="903" spans="58:59">
      <c r="BF903" s="184"/>
      <c r="BG903" s="184"/>
    </row>
    <row r="904" spans="58:59">
      <c r="BF904" s="184"/>
      <c r="BG904" s="184"/>
    </row>
    <row r="905" spans="58:59">
      <c r="BF905" s="184"/>
      <c r="BG905" s="184"/>
    </row>
    <row r="906" spans="58:59">
      <c r="BF906" s="184"/>
      <c r="BG906" s="184"/>
    </row>
    <row r="907" spans="58:59">
      <c r="BF907" s="184"/>
      <c r="BG907" s="184"/>
    </row>
    <row r="908" spans="58:59">
      <c r="BF908" s="184"/>
      <c r="BG908" s="184"/>
    </row>
    <row r="909" spans="58:59">
      <c r="BF909" s="184"/>
      <c r="BG909" s="184"/>
    </row>
    <row r="910" spans="58:59">
      <c r="BF910" s="184"/>
      <c r="BG910" s="184"/>
    </row>
    <row r="911" spans="58:59">
      <c r="BF911" s="184"/>
      <c r="BG911" s="184"/>
    </row>
    <row r="912" spans="58:59">
      <c r="BF912" s="184"/>
      <c r="BG912" s="184"/>
    </row>
    <row r="913" spans="58:59">
      <c r="BF913" s="184"/>
      <c r="BG913" s="184"/>
    </row>
    <row r="914" spans="58:59">
      <c r="BF914" s="184"/>
      <c r="BG914" s="184"/>
    </row>
    <row r="915" spans="58:59">
      <c r="BF915" s="184"/>
      <c r="BG915" s="184"/>
    </row>
    <row r="916" spans="58:59">
      <c r="BF916" s="184"/>
      <c r="BG916" s="184"/>
    </row>
    <row r="917" spans="58:59">
      <c r="BF917" s="184"/>
      <c r="BG917" s="184"/>
    </row>
    <row r="918" spans="58:59">
      <c r="BF918" s="184"/>
      <c r="BG918" s="184"/>
    </row>
    <row r="919" spans="58:59">
      <c r="BF919" s="184"/>
      <c r="BG919" s="184"/>
    </row>
    <row r="920" spans="58:59">
      <c r="BF920" s="184"/>
      <c r="BG920" s="184"/>
    </row>
    <row r="921" spans="58:59">
      <c r="BF921" s="184"/>
      <c r="BG921" s="184"/>
    </row>
    <row r="922" spans="58:59">
      <c r="BF922" s="184"/>
      <c r="BG922" s="184"/>
    </row>
    <row r="923" spans="58:59">
      <c r="BF923" s="184"/>
      <c r="BG923" s="184"/>
    </row>
    <row r="924" spans="58:59">
      <c r="BF924" s="184"/>
      <c r="BG924" s="184"/>
    </row>
    <row r="925" spans="58:59">
      <c r="BF925" s="184"/>
      <c r="BG925" s="184"/>
    </row>
    <row r="926" spans="58:59">
      <c r="BF926" s="184"/>
      <c r="BG926" s="184"/>
    </row>
    <row r="927" spans="58:59">
      <c r="BF927" s="184"/>
      <c r="BG927" s="184"/>
    </row>
    <row r="928" spans="58:59">
      <c r="BF928" s="184"/>
      <c r="BG928" s="184"/>
    </row>
    <row r="929" spans="58:59">
      <c r="BF929" s="184"/>
      <c r="BG929" s="184"/>
    </row>
    <row r="930" spans="58:59">
      <c r="BF930" s="184"/>
      <c r="BG930" s="184"/>
    </row>
    <row r="931" spans="58:59">
      <c r="BF931" s="184"/>
      <c r="BG931" s="184"/>
    </row>
    <row r="932" spans="58:59">
      <c r="BF932" s="184"/>
      <c r="BG932" s="184"/>
    </row>
    <row r="933" spans="58:59">
      <c r="BF933" s="184"/>
      <c r="BG933" s="184"/>
    </row>
    <row r="934" spans="58:59">
      <c r="BF934" s="184"/>
      <c r="BG934" s="184"/>
    </row>
    <row r="935" spans="58:59">
      <c r="BF935" s="184"/>
      <c r="BG935" s="184"/>
    </row>
    <row r="936" spans="58:59">
      <c r="BF936" s="184"/>
      <c r="BG936" s="184"/>
    </row>
    <row r="937" spans="58:59">
      <c r="BF937" s="184"/>
      <c r="BG937" s="184"/>
    </row>
    <row r="938" spans="58:59">
      <c r="BF938" s="184"/>
      <c r="BG938" s="184"/>
    </row>
    <row r="939" spans="58:59">
      <c r="BF939" s="184"/>
      <c r="BG939" s="184"/>
    </row>
    <row r="940" spans="58:59">
      <c r="BF940" s="184"/>
      <c r="BG940" s="184"/>
    </row>
    <row r="941" spans="58:59">
      <c r="BF941" s="184"/>
      <c r="BG941" s="184"/>
    </row>
    <row r="942" spans="58:59">
      <c r="BF942" s="184"/>
      <c r="BG942" s="184"/>
    </row>
    <row r="943" spans="58:59">
      <c r="BF943" s="184"/>
      <c r="BG943" s="184"/>
    </row>
    <row r="944" spans="58:59">
      <c r="BF944" s="184"/>
      <c r="BG944" s="184"/>
    </row>
    <row r="945" spans="58:59">
      <c r="BF945" s="184"/>
      <c r="BG945" s="184"/>
    </row>
    <row r="946" spans="58:59">
      <c r="BF946" s="184"/>
      <c r="BG946" s="184"/>
    </row>
    <row r="947" spans="58:59">
      <c r="BF947" s="184"/>
      <c r="BG947" s="184"/>
    </row>
    <row r="948" spans="58:59">
      <c r="BF948" s="184"/>
      <c r="BG948" s="184"/>
    </row>
    <row r="949" spans="58:59">
      <c r="BF949" s="184"/>
      <c r="BG949" s="184"/>
    </row>
    <row r="950" spans="58:59">
      <c r="BF950" s="184"/>
      <c r="BG950" s="184"/>
    </row>
    <row r="951" spans="58:59">
      <c r="BF951" s="184"/>
      <c r="BG951" s="184"/>
    </row>
    <row r="952" spans="58:59">
      <c r="BF952" s="184"/>
      <c r="BG952" s="184"/>
    </row>
    <row r="953" spans="58:59">
      <c r="BF953" s="184"/>
      <c r="BG953" s="184"/>
    </row>
    <row r="954" spans="58:59">
      <c r="BF954" s="184"/>
      <c r="BG954" s="184"/>
    </row>
    <row r="955" spans="58:59">
      <c r="BF955" s="184"/>
      <c r="BG955" s="184"/>
    </row>
    <row r="956" spans="58:59">
      <c r="BF956" s="184"/>
      <c r="BG956" s="184"/>
    </row>
    <row r="957" spans="58:59">
      <c r="BF957" s="184"/>
      <c r="BG957" s="184"/>
    </row>
    <row r="958" spans="58:59">
      <c r="BF958" s="184"/>
      <c r="BG958" s="184"/>
    </row>
    <row r="959" spans="58:59">
      <c r="BF959" s="184"/>
      <c r="BG959" s="184"/>
    </row>
    <row r="960" spans="58:59">
      <c r="BF960" s="184"/>
      <c r="BG960" s="184"/>
    </row>
    <row r="961" spans="58:59">
      <c r="BF961" s="184"/>
      <c r="BG961" s="184"/>
    </row>
    <row r="962" spans="58:59">
      <c r="BF962" s="184"/>
      <c r="BG962" s="184"/>
    </row>
    <row r="963" spans="58:59">
      <c r="BF963" s="184"/>
      <c r="BG963" s="184"/>
    </row>
    <row r="964" spans="58:59">
      <c r="BF964" s="184"/>
      <c r="BG964" s="184"/>
    </row>
    <row r="965" spans="58:59">
      <c r="BF965" s="184"/>
      <c r="BG965" s="184"/>
    </row>
    <row r="966" spans="58:59">
      <c r="BF966" s="184"/>
      <c r="BG966" s="184"/>
    </row>
    <row r="967" spans="58:59">
      <c r="BF967" s="184"/>
      <c r="BG967" s="184"/>
    </row>
    <row r="968" spans="58:59">
      <c r="BF968" s="184"/>
      <c r="BG968" s="184"/>
    </row>
    <row r="969" spans="58:59">
      <c r="BF969" s="184"/>
      <c r="BG969" s="184"/>
    </row>
    <row r="970" spans="58:59">
      <c r="BF970" s="184"/>
      <c r="BG970" s="184"/>
    </row>
    <row r="971" spans="58:59">
      <c r="BF971" s="184"/>
      <c r="BG971" s="184"/>
    </row>
    <row r="972" spans="58:59">
      <c r="BF972" s="184"/>
      <c r="BG972" s="184"/>
    </row>
    <row r="973" spans="58:59">
      <c r="BF973" s="184"/>
      <c r="BG973" s="184"/>
    </row>
    <row r="974" spans="58:59">
      <c r="BF974" s="184"/>
      <c r="BG974" s="184"/>
    </row>
    <row r="975" spans="58:59">
      <c r="BF975" s="184"/>
      <c r="BG975" s="184"/>
    </row>
    <row r="976" spans="58:59">
      <c r="BF976" s="184"/>
      <c r="BG976" s="184"/>
    </row>
    <row r="977" spans="58:59">
      <c r="BF977" s="184"/>
      <c r="BG977" s="184"/>
    </row>
    <row r="978" spans="58:59">
      <c r="BF978" s="184"/>
      <c r="BG978" s="184"/>
    </row>
    <row r="979" spans="58:59">
      <c r="BF979" s="184"/>
      <c r="BG979" s="184"/>
    </row>
    <row r="980" spans="58:59">
      <c r="BF980" s="184"/>
      <c r="BG980" s="184"/>
    </row>
    <row r="981" spans="58:59">
      <c r="BF981" s="184"/>
      <c r="BG981" s="184"/>
    </row>
    <row r="982" spans="58:59">
      <c r="BF982" s="184"/>
      <c r="BG982" s="184"/>
    </row>
    <row r="983" spans="58:59">
      <c r="BF983" s="184"/>
      <c r="BG983" s="184"/>
    </row>
    <row r="984" spans="58:59">
      <c r="BF984" s="184"/>
      <c r="BG984" s="184"/>
    </row>
    <row r="985" spans="58:59">
      <c r="BF985" s="184"/>
      <c r="BG985" s="184"/>
    </row>
    <row r="986" spans="58:59">
      <c r="BF986" s="184"/>
      <c r="BG986" s="184"/>
    </row>
    <row r="987" spans="58:59">
      <c r="BF987" s="184"/>
      <c r="BG987" s="184"/>
    </row>
    <row r="988" spans="58:59">
      <c r="BF988" s="184"/>
      <c r="BG988" s="184"/>
    </row>
    <row r="989" spans="58:59">
      <c r="BF989" s="184"/>
      <c r="BG989" s="184"/>
    </row>
    <row r="990" spans="58:59">
      <c r="BF990" s="184"/>
      <c r="BG990" s="184"/>
    </row>
    <row r="991" spans="58:59">
      <c r="BF991" s="184"/>
      <c r="BG991" s="184"/>
    </row>
    <row r="992" spans="58:59">
      <c r="BF992" s="184"/>
      <c r="BG992" s="184"/>
    </row>
    <row r="993" spans="58:59">
      <c r="BF993" s="184"/>
      <c r="BG993" s="184"/>
    </row>
    <row r="994" spans="58:59">
      <c r="BF994" s="184"/>
      <c r="BG994" s="184"/>
    </row>
    <row r="995" spans="58:59">
      <c r="BF995" s="184"/>
      <c r="BG995" s="184"/>
    </row>
    <row r="996" spans="58:59">
      <c r="BF996" s="184"/>
      <c r="BG996" s="184"/>
    </row>
    <row r="997" spans="58:59">
      <c r="BF997" s="184"/>
      <c r="BG997" s="184"/>
    </row>
    <row r="998" spans="58:59">
      <c r="BF998" s="184"/>
      <c r="BG998" s="184"/>
    </row>
    <row r="999" spans="58:59">
      <c r="BF999" s="184"/>
      <c r="BG999" s="184"/>
    </row>
    <row r="1000" spans="58:59">
      <c r="BF1000" s="184"/>
      <c r="BG1000" s="184"/>
    </row>
    <row r="1001" spans="58:59">
      <c r="BF1001" s="184"/>
      <c r="BG1001" s="184"/>
    </row>
    <row r="1002" spans="58:59">
      <c r="BF1002" s="184"/>
      <c r="BG1002" s="184"/>
    </row>
    <row r="1003" spans="58:59">
      <c r="BF1003" s="184"/>
      <c r="BG1003" s="184"/>
    </row>
    <row r="1004" spans="58:59">
      <c r="BF1004" s="184"/>
      <c r="BG1004" s="184"/>
    </row>
    <row r="1005" spans="58:59">
      <c r="BF1005" s="184"/>
      <c r="BG1005" s="184"/>
    </row>
    <row r="1006" spans="58:59">
      <c r="BF1006" s="184"/>
      <c r="BG1006" s="184"/>
    </row>
    <row r="1007" spans="58:59">
      <c r="BF1007" s="184"/>
      <c r="BG1007" s="184"/>
    </row>
    <row r="1008" spans="58:59">
      <c r="BF1008" s="184"/>
      <c r="BG1008" s="184"/>
    </row>
    <row r="1009" spans="58:59">
      <c r="BF1009" s="184"/>
      <c r="BG1009" s="184"/>
    </row>
    <row r="1010" spans="58:59">
      <c r="BF1010" s="184"/>
      <c r="BG1010" s="184"/>
    </row>
    <row r="1011" spans="58:59">
      <c r="BF1011" s="184"/>
      <c r="BG1011" s="184"/>
    </row>
    <row r="1012" spans="58:59">
      <c r="BF1012" s="184"/>
      <c r="BG1012" s="184"/>
    </row>
    <row r="1013" spans="58:59">
      <c r="BF1013" s="184"/>
      <c r="BG1013" s="184"/>
    </row>
    <row r="1014" spans="58:59">
      <c r="BF1014" s="184"/>
      <c r="BG1014" s="184"/>
    </row>
    <row r="1015" spans="58:59">
      <c r="BF1015" s="184"/>
      <c r="BG1015" s="184"/>
    </row>
    <row r="1016" spans="58:59">
      <c r="BF1016" s="184"/>
      <c r="BG1016" s="184"/>
    </row>
    <row r="1017" spans="58:59">
      <c r="BF1017" s="184"/>
      <c r="BG1017" s="184"/>
    </row>
    <row r="1018" spans="58:59">
      <c r="BF1018" s="184"/>
      <c r="BG1018" s="184"/>
    </row>
    <row r="1019" spans="58:59">
      <c r="BF1019" s="184"/>
      <c r="BG1019" s="184"/>
    </row>
    <row r="1020" spans="58:59">
      <c r="BF1020" s="184"/>
      <c r="BG1020" s="184"/>
    </row>
    <row r="1021" spans="58:59">
      <c r="BF1021" s="184"/>
      <c r="BG1021" s="184"/>
    </row>
    <row r="1022" spans="58:59">
      <c r="BF1022" s="184"/>
      <c r="BG1022" s="184"/>
    </row>
    <row r="1023" spans="58:59">
      <c r="BF1023" s="184"/>
      <c r="BG1023" s="184"/>
    </row>
    <row r="1024" spans="58:59">
      <c r="BF1024" s="184"/>
      <c r="BG1024" s="184"/>
    </row>
    <row r="1025" spans="58:59">
      <c r="BF1025" s="184"/>
      <c r="BG1025" s="184"/>
    </row>
    <row r="1026" spans="58:59">
      <c r="BF1026" s="184"/>
      <c r="BG1026" s="184"/>
    </row>
    <row r="1027" spans="58:59">
      <c r="BF1027" s="184"/>
      <c r="BG1027" s="184"/>
    </row>
    <row r="1028" spans="58:59">
      <c r="BF1028" s="184"/>
      <c r="BG1028" s="184"/>
    </row>
    <row r="1029" spans="58:59">
      <c r="BF1029" s="184"/>
      <c r="BG1029" s="184"/>
    </row>
    <row r="1030" spans="58:59">
      <c r="BF1030" s="184"/>
      <c r="BG1030" s="184"/>
    </row>
    <row r="1031" spans="58:59">
      <c r="BF1031" s="184"/>
      <c r="BG1031" s="184"/>
    </row>
    <row r="1032" spans="58:59">
      <c r="BF1032" s="184"/>
      <c r="BG1032" s="184"/>
    </row>
    <row r="1033" spans="58:59">
      <c r="BF1033" s="184"/>
      <c r="BG1033" s="184"/>
    </row>
    <row r="1034" spans="58:59">
      <c r="BF1034" s="184"/>
      <c r="BG1034" s="184"/>
    </row>
    <row r="1035" spans="58:59">
      <c r="BF1035" s="184"/>
      <c r="BG1035" s="184"/>
    </row>
    <row r="1036" spans="58:59">
      <c r="BF1036" s="184"/>
      <c r="BG1036" s="184"/>
    </row>
    <row r="1037" spans="58:59">
      <c r="BF1037" s="184"/>
      <c r="BG1037" s="184"/>
    </row>
    <row r="1038" spans="58:59">
      <c r="BF1038" s="184"/>
      <c r="BG1038" s="184"/>
    </row>
    <row r="1039" spans="58:59">
      <c r="BF1039" s="184"/>
      <c r="BG1039" s="184"/>
    </row>
    <row r="1040" spans="58:59">
      <c r="BF1040" s="184"/>
      <c r="BG1040" s="184"/>
    </row>
    <row r="1041" spans="58:59">
      <c r="BF1041" s="184"/>
      <c r="BG1041" s="184"/>
    </row>
    <row r="1042" spans="58:59">
      <c r="BF1042" s="184"/>
      <c r="BG1042" s="184"/>
    </row>
    <row r="1043" spans="58:59">
      <c r="BF1043" s="184"/>
      <c r="BG1043" s="184"/>
    </row>
    <row r="1044" spans="58:59">
      <c r="BF1044" s="184"/>
      <c r="BG1044" s="184"/>
    </row>
    <row r="1045" spans="58:59">
      <c r="BF1045" s="184"/>
      <c r="BG1045" s="184"/>
    </row>
    <row r="1046" spans="58:59">
      <c r="BF1046" s="184"/>
      <c r="BG1046" s="184"/>
    </row>
    <row r="1047" spans="58:59">
      <c r="BF1047" s="184"/>
      <c r="BG1047" s="184"/>
    </row>
    <row r="1048" spans="58:59">
      <c r="BF1048" s="184"/>
      <c r="BG1048" s="184"/>
    </row>
    <row r="1049" spans="58:59">
      <c r="BF1049" s="184"/>
      <c r="BG1049" s="184"/>
    </row>
    <row r="1050" spans="58:59">
      <c r="BF1050" s="184"/>
      <c r="BG1050" s="184"/>
    </row>
    <row r="1051" spans="58:59">
      <c r="BF1051" s="184"/>
      <c r="BG1051" s="184"/>
    </row>
    <row r="1052" spans="58:59">
      <c r="BF1052" s="184"/>
      <c r="BG1052" s="184"/>
    </row>
    <row r="1053" spans="58:59">
      <c r="BF1053" s="184"/>
      <c r="BG1053" s="184"/>
    </row>
    <row r="1054" spans="58:59">
      <c r="BF1054" s="184"/>
      <c r="BG1054" s="184"/>
    </row>
    <row r="1055" spans="58:59">
      <c r="BF1055" s="184"/>
      <c r="BG1055" s="184"/>
    </row>
    <row r="1056" spans="58:59">
      <c r="BF1056" s="184"/>
      <c r="BG1056" s="184"/>
    </row>
    <row r="1057" spans="58:59">
      <c r="BF1057" s="184"/>
      <c r="BG1057" s="184"/>
    </row>
    <row r="1058" spans="58:59">
      <c r="BF1058" s="184"/>
      <c r="BG1058" s="184"/>
    </row>
    <row r="1059" spans="58:59">
      <c r="BF1059" s="184"/>
      <c r="BG1059" s="184"/>
    </row>
    <row r="1060" spans="58:59">
      <c r="BF1060" s="184"/>
      <c r="BG1060" s="184"/>
    </row>
    <row r="1061" spans="58:59">
      <c r="BF1061" s="184"/>
      <c r="BG1061" s="184"/>
    </row>
    <row r="1062" spans="58:59">
      <c r="BF1062" s="184"/>
      <c r="BG1062" s="184"/>
    </row>
    <row r="1063" spans="58:59">
      <c r="BF1063" s="184"/>
      <c r="BG1063" s="184"/>
    </row>
    <row r="1064" spans="58:59">
      <c r="BF1064" s="184"/>
      <c r="BG1064" s="184"/>
    </row>
    <row r="1065" spans="58:59">
      <c r="BF1065" s="184"/>
      <c r="BG1065" s="184"/>
    </row>
    <row r="1066" spans="58:59">
      <c r="BF1066" s="184"/>
      <c r="BG1066" s="184"/>
    </row>
    <row r="1067" spans="58:59">
      <c r="BF1067" s="184"/>
      <c r="BG1067" s="184"/>
    </row>
    <row r="1068" spans="58:59">
      <c r="BF1068" s="184"/>
      <c r="BG1068" s="184"/>
    </row>
    <row r="1069" spans="58:59">
      <c r="BF1069" s="184"/>
      <c r="BG1069" s="184"/>
    </row>
    <row r="1070" spans="58:59">
      <c r="BF1070" s="184"/>
      <c r="BG1070" s="184"/>
    </row>
    <row r="1071" spans="58:59">
      <c r="BF1071" s="184"/>
      <c r="BG1071" s="184"/>
    </row>
    <row r="1072" spans="58:59">
      <c r="BF1072" s="184"/>
      <c r="BG1072" s="184"/>
    </row>
    <row r="1073" spans="58:59">
      <c r="BF1073" s="184"/>
      <c r="BG1073" s="184"/>
    </row>
    <row r="1074" spans="58:59">
      <c r="BF1074" s="184"/>
      <c r="BG1074" s="184"/>
    </row>
    <row r="1075" spans="58:59">
      <c r="BF1075" s="184"/>
      <c r="BG1075" s="184"/>
    </row>
    <row r="1076" spans="58:59">
      <c r="BF1076" s="184"/>
      <c r="BG1076" s="184"/>
    </row>
    <row r="1077" spans="58:59">
      <c r="BF1077" s="184"/>
      <c r="BG1077" s="184"/>
    </row>
    <row r="1078" spans="58:59">
      <c r="BF1078" s="184"/>
      <c r="BG1078" s="184"/>
    </row>
    <row r="1079" spans="58:59">
      <c r="BF1079" s="184"/>
      <c r="BG1079" s="184"/>
    </row>
    <row r="1080" spans="58:59">
      <c r="BF1080" s="184"/>
      <c r="BG1080" s="184"/>
    </row>
    <row r="1081" spans="58:59">
      <c r="BF1081" s="184"/>
      <c r="BG1081" s="184"/>
    </row>
    <row r="1082" spans="58:59">
      <c r="BF1082" s="184"/>
      <c r="BG1082" s="184"/>
    </row>
    <row r="1083" spans="58:59">
      <c r="BF1083" s="184"/>
      <c r="BG1083" s="184"/>
    </row>
    <row r="1084" spans="58:59">
      <c r="BF1084" s="184"/>
      <c r="BG1084" s="184"/>
    </row>
    <row r="1085" spans="58:59">
      <c r="BF1085" s="184"/>
      <c r="BG1085" s="184"/>
    </row>
    <row r="1086" spans="58:59">
      <c r="BF1086" s="184"/>
      <c r="BG1086" s="184"/>
    </row>
    <row r="1087" spans="58:59">
      <c r="BF1087" s="184"/>
      <c r="BG1087" s="184"/>
    </row>
    <row r="1088" spans="58:59">
      <c r="BF1088" s="184"/>
      <c r="BG1088" s="184"/>
    </row>
    <row r="1089" spans="58:59">
      <c r="BF1089" s="184"/>
      <c r="BG1089" s="184"/>
    </row>
    <row r="1090" spans="58:59">
      <c r="BF1090" s="184"/>
      <c r="BG1090" s="184"/>
    </row>
    <row r="1091" spans="58:59">
      <c r="BF1091" s="184"/>
      <c r="BG1091" s="184"/>
    </row>
    <row r="1092" spans="58:59">
      <c r="BF1092" s="184"/>
      <c r="BG1092" s="184"/>
    </row>
    <row r="1093" spans="58:59">
      <c r="BF1093" s="184"/>
      <c r="BG1093" s="184"/>
    </row>
    <row r="1094" spans="58:59">
      <c r="BF1094" s="184"/>
      <c r="BG1094" s="184"/>
    </row>
    <row r="1095" spans="58:59">
      <c r="BF1095" s="184"/>
      <c r="BG1095" s="184"/>
    </row>
    <row r="1096" spans="58:59">
      <c r="BF1096" s="184"/>
      <c r="BG1096" s="184"/>
    </row>
    <row r="1097" spans="58:59">
      <c r="BF1097" s="184"/>
      <c r="BG1097" s="184"/>
    </row>
    <row r="1098" spans="58:59">
      <c r="BF1098" s="184"/>
      <c r="BG1098" s="184"/>
    </row>
    <row r="1099" spans="58:59">
      <c r="BF1099" s="184"/>
      <c r="BG1099" s="184"/>
    </row>
    <row r="1100" spans="58:59">
      <c r="BF1100" s="184"/>
      <c r="BG1100" s="184"/>
    </row>
    <row r="1101" spans="58:59">
      <c r="BF1101" s="184"/>
      <c r="BG1101" s="184"/>
    </row>
    <row r="1102" spans="58:59">
      <c r="BF1102" s="184"/>
      <c r="BG1102" s="184"/>
    </row>
    <row r="1103" spans="58:59">
      <c r="BF1103" s="184"/>
      <c r="BG1103" s="184"/>
    </row>
    <row r="1104" spans="58:59">
      <c r="BF1104" s="184"/>
      <c r="BG1104" s="184"/>
    </row>
    <row r="1105" spans="58:59">
      <c r="BF1105" s="184"/>
      <c r="BG1105" s="184"/>
    </row>
    <row r="1106" spans="58:59">
      <c r="BF1106" s="184"/>
      <c r="BG1106" s="184"/>
    </row>
    <row r="1107" spans="58:59">
      <c r="BF1107" s="184"/>
      <c r="BG1107" s="184"/>
    </row>
    <row r="1108" spans="58:59">
      <c r="BF1108" s="184"/>
      <c r="BG1108" s="184"/>
    </row>
    <row r="1109" spans="58:59">
      <c r="BF1109" s="184"/>
      <c r="BG1109" s="184"/>
    </row>
    <row r="1110" spans="58:59">
      <c r="BF1110" s="184"/>
      <c r="BG1110" s="184"/>
    </row>
    <row r="1111" spans="58:59">
      <c r="BF1111" s="184"/>
      <c r="BG1111" s="184"/>
    </row>
    <row r="1112" spans="58:59">
      <c r="BF1112" s="184"/>
      <c r="BG1112" s="184"/>
    </row>
    <row r="1113" spans="58:59">
      <c r="BF1113" s="184"/>
      <c r="BG1113" s="184"/>
    </row>
    <row r="1114" spans="58:59">
      <c r="BF1114" s="184"/>
      <c r="BG1114" s="184"/>
    </row>
    <row r="1115" spans="58:59">
      <c r="BF1115" s="184"/>
      <c r="BG1115" s="184"/>
    </row>
    <row r="1116" spans="58:59">
      <c r="BF1116" s="184"/>
      <c r="BG1116" s="184"/>
    </row>
    <row r="1117" spans="58:59">
      <c r="BF1117" s="184"/>
      <c r="BG1117" s="184"/>
    </row>
    <row r="1118" spans="58:59">
      <c r="BF1118" s="184"/>
      <c r="BG1118" s="184"/>
    </row>
    <row r="1119" spans="58:59">
      <c r="BF1119" s="184"/>
      <c r="BG1119" s="184"/>
    </row>
    <row r="1120" spans="58:59">
      <c r="BF1120" s="184"/>
      <c r="BG1120" s="184"/>
    </row>
    <row r="1121" spans="58:59">
      <c r="BF1121" s="184"/>
      <c r="BG1121" s="184"/>
    </row>
    <row r="1122" spans="58:59">
      <c r="BF1122" s="184"/>
      <c r="BG1122" s="184"/>
    </row>
    <row r="1123" spans="58:59">
      <c r="BF1123" s="184"/>
      <c r="BG1123" s="184"/>
    </row>
    <row r="1124" spans="58:59">
      <c r="BF1124" s="184"/>
      <c r="BG1124" s="184"/>
    </row>
    <row r="1125" spans="58:59">
      <c r="BF1125" s="184"/>
      <c r="BG1125" s="184"/>
    </row>
    <row r="1126" spans="58:59">
      <c r="BF1126" s="184"/>
      <c r="BG1126" s="184"/>
    </row>
    <row r="1127" spans="58:59">
      <c r="BF1127" s="184"/>
      <c r="BG1127" s="184"/>
    </row>
    <row r="1128" spans="58:59">
      <c r="BF1128" s="184"/>
      <c r="BG1128" s="184"/>
    </row>
    <row r="1129" spans="58:59">
      <c r="BF1129" s="184"/>
      <c r="BG1129" s="184"/>
    </row>
    <row r="1130" spans="58:59">
      <c r="BF1130" s="184"/>
      <c r="BG1130" s="184"/>
    </row>
    <row r="1131" spans="58:59">
      <c r="BF1131" s="184"/>
      <c r="BG1131" s="184"/>
    </row>
    <row r="1132" spans="58:59">
      <c r="BF1132" s="184"/>
      <c r="BG1132" s="184"/>
    </row>
    <row r="1133" spans="58:59">
      <c r="BF1133" s="184"/>
      <c r="BG1133" s="184"/>
    </row>
    <row r="1134" spans="58:59">
      <c r="BF1134" s="184"/>
      <c r="BG1134" s="184"/>
    </row>
    <row r="1135" spans="58:59">
      <c r="BF1135" s="184"/>
      <c r="BG1135" s="184"/>
    </row>
    <row r="1136" spans="58:59">
      <c r="BF1136" s="184"/>
      <c r="BG1136" s="184"/>
    </row>
    <row r="1137" spans="58:59">
      <c r="BF1137" s="184"/>
      <c r="BG1137" s="184"/>
    </row>
    <row r="1138" spans="58:59">
      <c r="BF1138" s="184"/>
      <c r="BG1138" s="184"/>
    </row>
    <row r="1139" spans="58:59">
      <c r="BF1139" s="184"/>
      <c r="BG1139" s="184"/>
    </row>
    <row r="1140" spans="58:59">
      <c r="BF1140" s="184"/>
      <c r="BG1140" s="184"/>
    </row>
    <row r="1141" spans="58:59">
      <c r="BF1141" s="184"/>
      <c r="BG1141" s="184"/>
    </row>
    <row r="1142" spans="58:59">
      <c r="BF1142" s="184"/>
      <c r="BG1142" s="184"/>
    </row>
    <row r="1143" spans="58:59">
      <c r="BF1143" s="184"/>
      <c r="BG1143" s="184"/>
    </row>
    <row r="1144" spans="58:59">
      <c r="BF1144" s="184"/>
      <c r="BG1144" s="184"/>
    </row>
    <row r="1145" spans="58:59">
      <c r="BF1145" s="184"/>
      <c r="BG1145" s="184"/>
    </row>
    <row r="1146" spans="58:59">
      <c r="BF1146" s="184"/>
      <c r="BG1146" s="184"/>
    </row>
    <row r="1147" spans="58:59">
      <c r="BF1147" s="184"/>
      <c r="BG1147" s="184"/>
    </row>
    <row r="1148" spans="58:59">
      <c r="BF1148" s="184"/>
      <c r="BG1148" s="184"/>
    </row>
    <row r="1149" spans="58:59">
      <c r="BF1149" s="184"/>
      <c r="BG1149" s="184"/>
    </row>
    <row r="1150" spans="58:59">
      <c r="BF1150" s="184"/>
      <c r="BG1150" s="184"/>
    </row>
    <row r="1151" spans="58:59">
      <c r="BF1151" s="184"/>
      <c r="BG1151" s="184"/>
    </row>
    <row r="1152" spans="58:59">
      <c r="BF1152" s="184"/>
      <c r="BG1152" s="184"/>
    </row>
    <row r="1153" spans="58:59">
      <c r="BF1153" s="184"/>
      <c r="BG1153" s="184"/>
    </row>
    <row r="1154" spans="58:59">
      <c r="BF1154" s="184"/>
      <c r="BG1154" s="184"/>
    </row>
    <row r="1155" spans="58:59">
      <c r="BF1155" s="184"/>
      <c r="BG1155" s="184"/>
    </row>
    <row r="1156" spans="58:59">
      <c r="BF1156" s="184"/>
      <c r="BG1156" s="184"/>
    </row>
    <row r="1157" spans="58:59">
      <c r="BF1157" s="184"/>
      <c r="BG1157" s="184"/>
    </row>
    <row r="1158" spans="58:59">
      <c r="BF1158" s="184"/>
      <c r="BG1158" s="184"/>
    </row>
    <row r="1159" spans="58:59">
      <c r="BF1159" s="184"/>
      <c r="BG1159" s="184"/>
    </row>
    <row r="1160" spans="58:59">
      <c r="BF1160" s="184"/>
      <c r="BG1160" s="184"/>
    </row>
    <row r="1161" spans="58:59">
      <c r="BF1161" s="184"/>
      <c r="BG1161" s="184"/>
    </row>
    <row r="1162" spans="58:59">
      <c r="BF1162" s="184"/>
      <c r="BG1162" s="184"/>
    </row>
    <row r="1163" spans="58:59">
      <c r="BF1163" s="184"/>
      <c r="BG1163" s="184"/>
    </row>
    <row r="1164" spans="58:59">
      <c r="BF1164" s="184"/>
      <c r="BG1164" s="184"/>
    </row>
    <row r="1165" spans="58:59">
      <c r="BF1165" s="184"/>
      <c r="BG1165" s="184"/>
    </row>
    <row r="1166" spans="58:59">
      <c r="BF1166" s="184"/>
      <c r="BG1166" s="184"/>
    </row>
    <row r="1167" spans="58:59">
      <c r="BF1167" s="184"/>
      <c r="BG1167" s="184"/>
    </row>
    <row r="1168" spans="58:59">
      <c r="BF1168" s="184"/>
      <c r="BG1168" s="184"/>
    </row>
    <row r="1169" spans="58:59">
      <c r="BF1169" s="184"/>
      <c r="BG1169" s="184"/>
    </row>
    <row r="1170" spans="58:59">
      <c r="BF1170" s="184"/>
      <c r="BG1170" s="184"/>
    </row>
    <row r="1171" spans="58:59">
      <c r="BF1171" s="184"/>
      <c r="BG1171" s="184"/>
    </row>
    <row r="1172" spans="58:59">
      <c r="BF1172" s="184"/>
      <c r="BG1172" s="184"/>
    </row>
    <row r="1173" spans="58:59">
      <c r="BF1173" s="184"/>
      <c r="BG1173" s="184"/>
    </row>
    <row r="1174" spans="58:59">
      <c r="BF1174" s="184"/>
      <c r="BG1174" s="184"/>
    </row>
    <row r="1175" spans="58:59">
      <c r="BF1175" s="184"/>
      <c r="BG1175" s="184"/>
    </row>
    <row r="1176" spans="58:59">
      <c r="BF1176" s="184"/>
      <c r="BG1176" s="184"/>
    </row>
    <row r="1177" spans="58:59">
      <c r="BF1177" s="184"/>
      <c r="BG1177" s="184"/>
    </row>
    <row r="1178" spans="58:59">
      <c r="BF1178" s="184"/>
      <c r="BG1178" s="184"/>
    </row>
    <row r="1179" spans="58:59">
      <c r="BF1179" s="184"/>
      <c r="BG1179" s="184"/>
    </row>
    <row r="1180" spans="58:59">
      <c r="BF1180" s="184"/>
      <c r="BG1180" s="184"/>
    </row>
    <row r="1181" spans="58:59">
      <c r="BF1181" s="184"/>
      <c r="BG1181" s="184"/>
    </row>
    <row r="1182" spans="58:59">
      <c r="BF1182" s="184"/>
      <c r="BG1182" s="184"/>
    </row>
    <row r="1183" spans="58:59">
      <c r="BF1183" s="184"/>
      <c r="BG1183" s="184"/>
    </row>
    <row r="1184" spans="58:59">
      <c r="BF1184" s="184"/>
      <c r="BG1184" s="184"/>
    </row>
    <row r="1185" spans="58:59">
      <c r="BF1185" s="184"/>
      <c r="BG1185" s="184"/>
    </row>
    <row r="1186" spans="58:59">
      <c r="BF1186" s="184"/>
      <c r="BG1186" s="184"/>
    </row>
    <row r="1187" spans="58:59">
      <c r="BF1187" s="184"/>
      <c r="BG1187" s="184"/>
    </row>
    <row r="1188" spans="58:59">
      <c r="BF1188" s="184"/>
      <c r="BG1188" s="184"/>
    </row>
    <row r="1189" spans="58:59">
      <c r="BF1189" s="184"/>
      <c r="BG1189" s="184"/>
    </row>
    <row r="1190" spans="58:59">
      <c r="BF1190" s="184"/>
      <c r="BG1190" s="184"/>
    </row>
    <row r="1191" spans="58:59">
      <c r="BF1191" s="184"/>
      <c r="BG1191" s="184"/>
    </row>
    <row r="1192" spans="58:59">
      <c r="BF1192" s="184"/>
      <c r="BG1192" s="184"/>
    </row>
    <row r="1193" spans="58:59">
      <c r="BF1193" s="184"/>
      <c r="BG1193" s="184"/>
    </row>
    <row r="1194" spans="58:59">
      <c r="BF1194" s="184"/>
      <c r="BG1194" s="184"/>
    </row>
    <row r="1195" spans="58:59">
      <c r="BF1195" s="184"/>
      <c r="BG1195" s="184"/>
    </row>
    <row r="1196" spans="58:59">
      <c r="BF1196" s="184"/>
      <c r="BG1196" s="184"/>
    </row>
    <row r="1197" spans="58:59">
      <c r="BF1197" s="184"/>
      <c r="BG1197" s="184"/>
    </row>
    <row r="1198" spans="58:59">
      <c r="BF1198" s="184"/>
      <c r="BG1198" s="184"/>
    </row>
    <row r="1199" spans="58:59">
      <c r="BF1199" s="184"/>
      <c r="BG1199" s="184"/>
    </row>
    <row r="1200" spans="58:59">
      <c r="BF1200" s="184"/>
      <c r="BG1200" s="184"/>
    </row>
    <row r="1201" spans="58:59">
      <c r="BF1201" s="184"/>
      <c r="BG1201" s="184"/>
    </row>
    <row r="1202" spans="58:59">
      <c r="BF1202" s="184"/>
      <c r="BG1202" s="184"/>
    </row>
    <row r="1203" spans="58:59">
      <c r="BF1203" s="184"/>
      <c r="BG1203" s="184"/>
    </row>
    <row r="1204" spans="58:59">
      <c r="BF1204" s="184"/>
      <c r="BG1204" s="184"/>
    </row>
    <row r="1205" spans="58:59">
      <c r="BF1205" s="184"/>
      <c r="BG1205" s="184"/>
    </row>
    <row r="1206" spans="58:59">
      <c r="BF1206" s="184"/>
      <c r="BG1206" s="184"/>
    </row>
    <row r="1207" spans="58:59">
      <c r="BF1207" s="184"/>
      <c r="BG1207" s="184"/>
    </row>
    <row r="1208" spans="58:59">
      <c r="BF1208" s="184"/>
      <c r="BG1208" s="184"/>
    </row>
    <row r="1209" spans="58:59">
      <c r="BF1209" s="184"/>
      <c r="BG1209" s="184"/>
    </row>
    <row r="1210" spans="58:59">
      <c r="BF1210" s="184"/>
      <c r="BG1210" s="184"/>
    </row>
    <row r="1211" spans="58:59">
      <c r="BF1211" s="184"/>
      <c r="BG1211" s="184"/>
    </row>
    <row r="1212" spans="58:59">
      <c r="BF1212" s="184"/>
      <c r="BG1212" s="184"/>
    </row>
    <row r="1213" spans="58:59">
      <c r="BF1213" s="184"/>
      <c r="BG1213" s="184"/>
    </row>
    <row r="1214" spans="58:59">
      <c r="BF1214" s="184"/>
      <c r="BG1214" s="184"/>
    </row>
    <row r="1215" spans="58:59">
      <c r="BF1215" s="184"/>
      <c r="BG1215" s="184"/>
    </row>
    <row r="1216" spans="58:59">
      <c r="BF1216" s="184"/>
      <c r="BG1216" s="184"/>
    </row>
    <row r="1217" spans="58:59">
      <c r="BF1217" s="184"/>
      <c r="BG1217" s="184"/>
    </row>
    <row r="1218" spans="58:59">
      <c r="BF1218" s="184"/>
      <c r="BG1218" s="184"/>
    </row>
    <row r="1219" spans="58:59">
      <c r="BF1219" s="184"/>
      <c r="BG1219" s="184"/>
    </row>
    <row r="1220" spans="58:59">
      <c r="BF1220" s="184"/>
      <c r="BG1220" s="184"/>
    </row>
    <row r="1221" spans="58:59">
      <c r="BF1221" s="184"/>
      <c r="BG1221" s="184"/>
    </row>
    <row r="1222" spans="58:59">
      <c r="BF1222" s="184"/>
      <c r="BG1222" s="184"/>
    </row>
    <row r="1223" spans="58:59">
      <c r="BF1223" s="184"/>
      <c r="BG1223" s="184"/>
    </row>
    <row r="1224" spans="58:59">
      <c r="BF1224" s="184"/>
      <c r="BG1224" s="184"/>
    </row>
    <row r="1225" spans="58:59">
      <c r="BF1225" s="184"/>
      <c r="BG1225" s="184"/>
    </row>
    <row r="1226" spans="58:59">
      <c r="BF1226" s="184"/>
      <c r="BG1226" s="184"/>
    </row>
    <row r="1227" spans="58:59">
      <c r="BF1227" s="184"/>
      <c r="BG1227" s="184"/>
    </row>
    <row r="1228" spans="58:59">
      <c r="BF1228" s="184"/>
      <c r="BG1228" s="184"/>
    </row>
    <row r="1229" spans="58:59">
      <c r="BF1229" s="184"/>
      <c r="BG1229" s="184"/>
    </row>
    <row r="1230" spans="58:59">
      <c r="BF1230" s="184"/>
      <c r="BG1230" s="184"/>
    </row>
    <row r="1231" spans="58:59">
      <c r="BF1231" s="184"/>
      <c r="BG1231" s="184"/>
    </row>
    <row r="1232" spans="58:59">
      <c r="BF1232" s="184"/>
      <c r="BG1232" s="184"/>
    </row>
    <row r="1233" spans="58:59">
      <c r="BF1233" s="184"/>
      <c r="BG1233" s="184"/>
    </row>
    <row r="1234" spans="58:59">
      <c r="BF1234" s="184"/>
      <c r="BG1234" s="184"/>
    </row>
    <row r="1235" spans="58:59">
      <c r="BF1235" s="184"/>
      <c r="BG1235" s="184"/>
    </row>
    <row r="1236" spans="58:59">
      <c r="BF1236" s="184"/>
      <c r="BG1236" s="184"/>
    </row>
    <row r="1237" spans="58:59">
      <c r="BF1237" s="184"/>
      <c r="BG1237" s="184"/>
    </row>
    <row r="1238" spans="58:59">
      <c r="BF1238" s="184"/>
      <c r="BG1238" s="184"/>
    </row>
    <row r="1239" spans="58:59">
      <c r="BF1239" s="184"/>
      <c r="BG1239" s="184"/>
    </row>
    <row r="1240" spans="58:59">
      <c r="BF1240" s="184"/>
      <c r="BG1240" s="184"/>
    </row>
    <row r="1241" spans="58:59">
      <c r="BF1241" s="184"/>
      <c r="BG1241" s="184"/>
    </row>
    <row r="1242" spans="58:59">
      <c r="BF1242" s="184"/>
      <c r="BG1242" s="184"/>
    </row>
    <row r="1243" spans="58:59">
      <c r="BF1243" s="184"/>
      <c r="BG1243" s="184"/>
    </row>
    <row r="1244" spans="58:59">
      <c r="BF1244" s="184"/>
      <c r="BG1244" s="184"/>
    </row>
    <row r="1245" spans="58:59">
      <c r="BF1245" s="184"/>
      <c r="BG1245" s="184"/>
    </row>
    <row r="1246" spans="58:59">
      <c r="BF1246" s="184"/>
      <c r="BG1246" s="184"/>
    </row>
    <row r="1247" spans="58:59">
      <c r="BF1247" s="184"/>
      <c r="BG1247" s="184"/>
    </row>
    <row r="1248" spans="58:59">
      <c r="BF1248" s="184"/>
      <c r="BG1248" s="184"/>
    </row>
    <row r="1249" spans="58:59">
      <c r="BF1249" s="184"/>
      <c r="BG1249" s="184"/>
    </row>
    <row r="1250" spans="58:59">
      <c r="BF1250" s="184"/>
      <c r="BG1250" s="184"/>
    </row>
    <row r="1251" spans="58:59">
      <c r="BF1251" s="184"/>
      <c r="BG1251" s="184"/>
    </row>
    <row r="1252" spans="58:59">
      <c r="BF1252" s="184"/>
      <c r="BG1252" s="184"/>
    </row>
    <row r="1253" spans="58:59">
      <c r="BF1253" s="184"/>
      <c r="BG1253" s="184"/>
    </row>
    <row r="1254" spans="58:59">
      <c r="BF1254" s="184"/>
      <c r="BG1254" s="184"/>
    </row>
    <row r="1255" spans="58:59">
      <c r="BF1255" s="184"/>
      <c r="BG1255" s="184"/>
    </row>
    <row r="1256" spans="58:59">
      <c r="BF1256" s="184"/>
      <c r="BG1256" s="184"/>
    </row>
    <row r="1257" spans="58:59">
      <c r="BF1257" s="184"/>
      <c r="BG1257" s="184"/>
    </row>
    <row r="1258" spans="58:59">
      <c r="BF1258" s="184"/>
      <c r="BG1258" s="184"/>
    </row>
    <row r="1259" spans="58:59">
      <c r="BF1259" s="184"/>
      <c r="BG1259" s="184"/>
    </row>
    <row r="1260" spans="58:59">
      <c r="BF1260" s="184"/>
      <c r="BG1260" s="184"/>
    </row>
    <row r="1261" spans="58:59">
      <c r="BF1261" s="184"/>
      <c r="BG1261" s="184"/>
    </row>
    <row r="1262" spans="58:59">
      <c r="BF1262" s="184"/>
      <c r="BG1262" s="184"/>
    </row>
    <row r="1263" spans="58:59">
      <c r="BF1263" s="184"/>
      <c r="BG1263" s="184"/>
    </row>
    <row r="1264" spans="58:59">
      <c r="BF1264" s="184"/>
      <c r="BG1264" s="184"/>
    </row>
    <row r="1265" spans="58:59">
      <c r="BF1265" s="184"/>
      <c r="BG1265" s="184"/>
    </row>
    <row r="1266" spans="58:59">
      <c r="BF1266" s="184"/>
      <c r="BG1266" s="184"/>
    </row>
    <row r="1267" spans="58:59">
      <c r="BF1267" s="184"/>
      <c r="BG1267" s="184"/>
    </row>
    <row r="1268" spans="58:59">
      <c r="BF1268" s="184"/>
      <c r="BG1268" s="184"/>
    </row>
    <row r="1269" spans="58:59">
      <c r="BF1269" s="184"/>
      <c r="BG1269" s="184"/>
    </row>
    <row r="1270" spans="58:59">
      <c r="BF1270" s="184"/>
      <c r="BG1270" s="184"/>
    </row>
    <row r="1271" spans="58:59">
      <c r="BF1271" s="184"/>
      <c r="BG1271" s="184"/>
    </row>
    <row r="1272" spans="58:59">
      <c r="BF1272" s="184"/>
      <c r="BG1272" s="184"/>
    </row>
    <row r="1273" spans="58:59">
      <c r="BF1273" s="184"/>
      <c r="BG1273" s="184"/>
    </row>
    <row r="1274" spans="58:59">
      <c r="BF1274" s="184"/>
      <c r="BG1274" s="184"/>
    </row>
    <row r="1275" spans="58:59">
      <c r="BF1275" s="184"/>
      <c r="BG1275" s="184"/>
    </row>
    <row r="1276" spans="58:59">
      <c r="BF1276" s="184"/>
      <c r="BG1276" s="184"/>
    </row>
    <row r="1277" spans="58:59">
      <c r="BF1277" s="184"/>
      <c r="BG1277" s="184"/>
    </row>
    <row r="1278" spans="58:59">
      <c r="BF1278" s="184"/>
      <c r="BG1278" s="184"/>
    </row>
    <row r="1279" spans="58:59">
      <c r="BF1279" s="184"/>
      <c r="BG1279" s="184"/>
    </row>
    <row r="1280" spans="58:59">
      <c r="BF1280" s="184"/>
      <c r="BG1280" s="184"/>
    </row>
    <row r="1281" spans="58:59">
      <c r="BF1281" s="184"/>
      <c r="BG1281" s="184"/>
    </row>
    <row r="1282" spans="58:59">
      <c r="BF1282" s="184"/>
      <c r="BG1282" s="184"/>
    </row>
    <row r="1283" spans="58:59">
      <c r="BF1283" s="184"/>
      <c r="BG1283" s="184"/>
    </row>
    <row r="1284" spans="58:59">
      <c r="BF1284" s="184"/>
      <c r="BG1284" s="184"/>
    </row>
    <row r="1285" spans="58:59">
      <c r="BF1285" s="184"/>
      <c r="BG1285" s="184"/>
    </row>
    <row r="1286" spans="58:59">
      <c r="BF1286" s="184"/>
      <c r="BG1286" s="184"/>
    </row>
    <row r="1287" spans="58:59">
      <c r="BF1287" s="184"/>
      <c r="BG1287" s="184"/>
    </row>
    <row r="1288" spans="58:59">
      <c r="BF1288" s="184"/>
      <c r="BG1288" s="184"/>
    </row>
    <row r="1289" spans="58:59">
      <c r="BF1289" s="184"/>
      <c r="BG1289" s="184"/>
    </row>
    <row r="1290" spans="58:59">
      <c r="BF1290" s="184"/>
      <c r="BG1290" s="184"/>
    </row>
    <row r="1291" spans="58:59">
      <c r="BF1291" s="184"/>
      <c r="BG1291" s="184"/>
    </row>
    <row r="1292" spans="58:59">
      <c r="BF1292" s="184"/>
      <c r="BG1292" s="184"/>
    </row>
    <row r="1293" spans="58:59">
      <c r="BF1293" s="184"/>
      <c r="BG1293" s="184"/>
    </row>
    <row r="1294" spans="58:59">
      <c r="BF1294" s="184"/>
      <c r="BG1294" s="184"/>
    </row>
    <row r="1295" spans="58:59">
      <c r="BF1295" s="184"/>
      <c r="BG1295" s="184"/>
    </row>
    <row r="1296" spans="58:59">
      <c r="BF1296" s="184"/>
      <c r="BG1296" s="184"/>
    </row>
    <row r="1297" spans="58:59">
      <c r="BF1297" s="184"/>
      <c r="BG1297" s="184"/>
    </row>
    <row r="1298" spans="58:59">
      <c r="BF1298" s="184"/>
      <c r="BG1298" s="184"/>
    </row>
    <row r="1299" spans="58:59">
      <c r="BF1299" s="184"/>
      <c r="BG1299" s="184"/>
    </row>
    <row r="1300" spans="58:59">
      <c r="BF1300" s="184"/>
      <c r="BG1300" s="184"/>
    </row>
    <row r="1301" spans="58:59">
      <c r="BF1301" s="184"/>
      <c r="BG1301" s="184"/>
    </row>
    <row r="1302" spans="58:59">
      <c r="BF1302" s="184"/>
      <c r="BG1302" s="184"/>
    </row>
    <row r="1303" spans="58:59">
      <c r="BF1303" s="184"/>
      <c r="BG1303" s="184"/>
    </row>
    <row r="1304" spans="58:59">
      <c r="BF1304" s="184"/>
      <c r="BG1304" s="184"/>
    </row>
    <row r="1305" spans="58:59">
      <c r="BF1305" s="184"/>
      <c r="BG1305" s="184"/>
    </row>
    <row r="1306" spans="58:59">
      <c r="BF1306" s="184"/>
      <c r="BG1306" s="184"/>
    </row>
    <row r="1307" spans="58:59">
      <c r="BF1307" s="184"/>
      <c r="BG1307" s="184"/>
    </row>
    <row r="1308" spans="58:59">
      <c r="BF1308" s="184"/>
      <c r="BG1308" s="184"/>
    </row>
    <row r="1309" spans="58:59">
      <c r="BF1309" s="184"/>
      <c r="BG1309" s="184"/>
    </row>
    <row r="1310" spans="58:59">
      <c r="BF1310" s="184"/>
      <c r="BG1310" s="184"/>
    </row>
    <row r="1311" spans="58:59">
      <c r="BF1311" s="184"/>
      <c r="BG1311" s="184"/>
    </row>
    <row r="1312" spans="58:59">
      <c r="BF1312" s="184"/>
      <c r="BG1312" s="184"/>
    </row>
    <row r="1313" spans="58:59">
      <c r="BF1313" s="184"/>
      <c r="BG1313" s="184"/>
    </row>
    <row r="1314" spans="58:59">
      <c r="BF1314" s="184"/>
      <c r="BG1314" s="184"/>
    </row>
    <row r="1315" spans="58:59">
      <c r="BF1315" s="184"/>
      <c r="BG1315" s="184"/>
    </row>
    <row r="1316" spans="58:59">
      <c r="BF1316" s="184"/>
      <c r="BG1316" s="184"/>
    </row>
    <row r="1317" spans="58:59">
      <c r="BF1317" s="184"/>
      <c r="BG1317" s="184"/>
    </row>
    <row r="1318" spans="58:59">
      <c r="BF1318" s="184"/>
      <c r="BG1318" s="184"/>
    </row>
    <row r="1319" spans="58:59">
      <c r="BF1319" s="184"/>
      <c r="BG1319" s="184"/>
    </row>
    <row r="1320" spans="58:59">
      <c r="BF1320" s="184"/>
      <c r="BG1320" s="184"/>
    </row>
    <row r="1321" spans="58:59">
      <c r="BF1321" s="184"/>
      <c r="BG1321" s="184"/>
    </row>
    <row r="1322" spans="58:59">
      <c r="BF1322" s="184"/>
      <c r="BG1322" s="184"/>
    </row>
    <row r="1323" spans="58:59">
      <c r="BF1323" s="184"/>
      <c r="BG1323" s="184"/>
    </row>
    <row r="1324" spans="58:59">
      <c r="BF1324" s="184"/>
      <c r="BG1324" s="184"/>
    </row>
    <row r="1325" spans="58:59">
      <c r="BF1325" s="184"/>
      <c r="BG1325" s="184"/>
    </row>
    <row r="1326" spans="58:59">
      <c r="BF1326" s="184"/>
      <c r="BG1326" s="184"/>
    </row>
    <row r="1327" spans="58:59">
      <c r="BF1327" s="184"/>
      <c r="BG1327" s="184"/>
    </row>
    <row r="1328" spans="58:59">
      <c r="BF1328" s="184"/>
      <c r="BG1328" s="184"/>
    </row>
    <row r="1329" spans="58:59">
      <c r="BF1329" s="184"/>
      <c r="BG1329" s="184"/>
    </row>
    <row r="1330" spans="58:59">
      <c r="BF1330" s="184"/>
      <c r="BG1330" s="184"/>
    </row>
    <row r="1331" spans="58:59">
      <c r="BF1331" s="184"/>
      <c r="BG1331" s="184"/>
    </row>
    <row r="1332" spans="58:59">
      <c r="BF1332" s="184"/>
      <c r="BG1332" s="184"/>
    </row>
    <row r="1333" spans="58:59">
      <c r="BF1333" s="184"/>
      <c r="BG1333" s="184"/>
    </row>
    <row r="1334" spans="58:59">
      <c r="BF1334" s="184"/>
      <c r="BG1334" s="184"/>
    </row>
    <row r="1335" spans="58:59">
      <c r="BF1335" s="184"/>
      <c r="BG1335" s="184"/>
    </row>
    <row r="1336" spans="58:59">
      <c r="BF1336" s="184"/>
      <c r="BG1336" s="184"/>
    </row>
    <row r="1337" spans="58:59">
      <c r="BF1337" s="184"/>
      <c r="BG1337" s="184"/>
    </row>
    <row r="1338" spans="58:59">
      <c r="BF1338" s="184"/>
      <c r="BG1338" s="184"/>
    </row>
    <row r="1339" spans="58:59">
      <c r="BF1339" s="184"/>
      <c r="BG1339" s="184"/>
    </row>
    <row r="1340" spans="58:59">
      <c r="BF1340" s="184"/>
      <c r="BG1340" s="184"/>
    </row>
    <row r="1341" spans="58:59">
      <c r="BF1341" s="184"/>
      <c r="BG1341" s="184"/>
    </row>
    <row r="1342" spans="58:59">
      <c r="BF1342" s="184"/>
      <c r="BG1342" s="184"/>
    </row>
    <row r="1343" spans="58:59">
      <c r="BF1343" s="184"/>
      <c r="BG1343" s="184"/>
    </row>
    <row r="1344" spans="58:59">
      <c r="BF1344" s="184"/>
      <c r="BG1344" s="184"/>
    </row>
    <row r="1345" spans="58:59">
      <c r="BF1345" s="184"/>
      <c r="BG1345" s="184"/>
    </row>
    <row r="1346" spans="58:59">
      <c r="BF1346" s="184"/>
      <c r="BG1346" s="184"/>
    </row>
    <row r="1347" spans="58:59">
      <c r="BF1347" s="184"/>
      <c r="BG1347" s="184"/>
    </row>
    <row r="1348" spans="58:59">
      <c r="BF1348" s="184"/>
      <c r="BG1348" s="184"/>
    </row>
    <row r="1349" spans="58:59">
      <c r="BF1349" s="184"/>
      <c r="BG1349" s="184"/>
    </row>
    <row r="1350" spans="58:59">
      <c r="BF1350" s="184"/>
      <c r="BG1350" s="184"/>
    </row>
    <row r="1351" spans="58:59">
      <c r="BF1351" s="184"/>
      <c r="BG1351" s="184"/>
    </row>
    <row r="1352" spans="58:59">
      <c r="BF1352" s="184"/>
      <c r="BG1352" s="184"/>
    </row>
    <row r="1353" spans="58:59">
      <c r="BF1353" s="184"/>
      <c r="BG1353" s="184"/>
    </row>
    <row r="1354" spans="58:59">
      <c r="BF1354" s="184"/>
      <c r="BG1354" s="184"/>
    </row>
    <row r="1355" spans="58:59">
      <c r="BF1355" s="184"/>
      <c r="BG1355" s="184"/>
    </row>
    <row r="1356" spans="58:59">
      <c r="BF1356" s="184"/>
      <c r="BG1356" s="184"/>
    </row>
    <row r="1357" spans="58:59">
      <c r="BF1357" s="184"/>
      <c r="BG1357" s="184"/>
    </row>
    <row r="1358" spans="58:59">
      <c r="BF1358" s="184"/>
      <c r="BG1358" s="184"/>
    </row>
    <row r="1359" spans="58:59">
      <c r="BF1359" s="184"/>
      <c r="BG1359" s="184"/>
    </row>
    <row r="1360" spans="58:59">
      <c r="BF1360" s="184"/>
      <c r="BG1360" s="184"/>
    </row>
    <row r="1361" spans="58:59">
      <c r="BF1361" s="184"/>
      <c r="BG1361" s="184"/>
    </row>
    <row r="1362" spans="58:59">
      <c r="BF1362" s="184"/>
      <c r="BG1362" s="184"/>
    </row>
    <row r="1363" spans="58:59">
      <c r="BF1363" s="184"/>
      <c r="BG1363" s="184"/>
    </row>
    <row r="1364" spans="58:59">
      <c r="BF1364" s="184"/>
      <c r="BG1364" s="184"/>
    </row>
    <row r="1365" spans="58:59">
      <c r="BF1365" s="184"/>
      <c r="BG1365" s="184"/>
    </row>
    <row r="1366" spans="58:59">
      <c r="BF1366" s="184"/>
      <c r="BG1366" s="184"/>
    </row>
    <row r="1367" spans="58:59">
      <c r="BF1367" s="184"/>
      <c r="BG1367" s="184"/>
    </row>
    <row r="1368" spans="58:59">
      <c r="BF1368" s="184"/>
      <c r="BG1368" s="184"/>
    </row>
    <row r="1369" spans="58:59">
      <c r="BF1369" s="184"/>
      <c r="BG1369" s="184"/>
    </row>
    <row r="1370" spans="58:59">
      <c r="BF1370" s="184"/>
      <c r="BG1370" s="184"/>
    </row>
    <row r="1371" spans="58:59">
      <c r="BF1371" s="184"/>
      <c r="BG1371" s="184"/>
    </row>
    <row r="1372" spans="58:59">
      <c r="BF1372" s="184"/>
      <c r="BG1372" s="184"/>
    </row>
    <row r="1373" spans="58:59">
      <c r="BF1373" s="184"/>
      <c r="BG1373" s="184"/>
    </row>
    <row r="1374" spans="58:59">
      <c r="BF1374" s="184"/>
      <c r="BG1374" s="184"/>
    </row>
    <row r="1375" spans="58:59">
      <c r="BF1375" s="184"/>
      <c r="BG1375" s="184"/>
    </row>
    <row r="1376" spans="58:59">
      <c r="BF1376" s="184"/>
      <c r="BG1376" s="184"/>
    </row>
    <row r="1377" spans="58:59">
      <c r="BF1377" s="184"/>
      <c r="BG1377" s="184"/>
    </row>
    <row r="1378" spans="58:59">
      <c r="BF1378" s="184"/>
      <c r="BG1378" s="184"/>
    </row>
    <row r="1379" spans="58:59">
      <c r="BF1379" s="184"/>
      <c r="BG1379" s="184"/>
    </row>
    <row r="1380" spans="58:59">
      <c r="BF1380" s="184"/>
      <c r="BG1380" s="184"/>
    </row>
    <row r="1381" spans="58:59">
      <c r="BF1381" s="184"/>
      <c r="BG1381" s="184"/>
    </row>
    <row r="1382" spans="58:59">
      <c r="BF1382" s="184"/>
      <c r="BG1382" s="184"/>
    </row>
    <row r="1383" spans="58:59">
      <c r="BF1383" s="184"/>
      <c r="BG1383" s="184"/>
    </row>
    <row r="1384" spans="58:59">
      <c r="BF1384" s="184"/>
      <c r="BG1384" s="184"/>
    </row>
    <row r="1385" spans="58:59">
      <c r="BF1385" s="184"/>
      <c r="BG1385" s="184"/>
    </row>
    <row r="1386" spans="58:59">
      <c r="BF1386" s="184"/>
      <c r="BG1386" s="184"/>
    </row>
    <row r="1387" spans="58:59">
      <c r="BF1387" s="184"/>
      <c r="BG1387" s="184"/>
    </row>
    <row r="1388" spans="58:59">
      <c r="BF1388" s="184"/>
      <c r="BG1388" s="184"/>
    </row>
    <row r="1389" spans="58:59">
      <c r="BF1389" s="184"/>
      <c r="BG1389" s="184"/>
    </row>
    <row r="1390" spans="58:59">
      <c r="BF1390" s="184"/>
      <c r="BG1390" s="184"/>
    </row>
    <row r="1391" spans="58:59">
      <c r="BF1391" s="184"/>
      <c r="BG1391" s="184"/>
    </row>
    <row r="1392" spans="58:59">
      <c r="BF1392" s="184"/>
      <c r="BG1392" s="184"/>
    </row>
    <row r="1393" spans="58:59">
      <c r="BF1393" s="184"/>
      <c r="BG1393" s="184"/>
    </row>
    <row r="1394" spans="58:59">
      <c r="BF1394" s="184"/>
      <c r="BG1394" s="184"/>
    </row>
    <row r="1395" spans="58:59">
      <c r="BF1395" s="184"/>
      <c r="BG1395" s="184"/>
    </row>
    <row r="1396" spans="58:59">
      <c r="BF1396" s="184"/>
      <c r="BG1396" s="184"/>
    </row>
    <row r="1397" spans="58:59">
      <c r="BF1397" s="184"/>
      <c r="BG1397" s="184"/>
    </row>
    <row r="1398" spans="58:59">
      <c r="BF1398" s="184"/>
      <c r="BG1398" s="184"/>
    </row>
    <row r="1399" spans="58:59">
      <c r="BF1399" s="184"/>
      <c r="BG1399" s="184"/>
    </row>
    <row r="1400" spans="58:59">
      <c r="BF1400" s="184"/>
      <c r="BG1400" s="184"/>
    </row>
    <row r="1401" spans="58:59">
      <c r="BF1401" s="184"/>
      <c r="BG1401" s="184"/>
    </row>
    <row r="1402" spans="58:59">
      <c r="BF1402" s="184"/>
      <c r="BG1402" s="184"/>
    </row>
    <row r="1403" spans="58:59">
      <c r="BF1403" s="184"/>
      <c r="BG1403" s="184"/>
    </row>
    <row r="1404" spans="58:59">
      <c r="BF1404" s="184"/>
      <c r="BG1404" s="184"/>
    </row>
    <row r="1405" spans="58:59">
      <c r="BF1405" s="184"/>
      <c r="BG1405" s="184"/>
    </row>
    <row r="1406" spans="58:59">
      <c r="BF1406" s="184"/>
      <c r="BG1406" s="184"/>
    </row>
    <row r="1407" spans="58:59">
      <c r="BF1407" s="184"/>
      <c r="BG1407" s="184"/>
    </row>
    <row r="1408" spans="58:59">
      <c r="BF1408" s="184"/>
      <c r="BG1408" s="184"/>
    </row>
    <row r="1409" spans="58:59">
      <c r="BF1409" s="184"/>
      <c r="BG1409" s="184"/>
    </row>
    <row r="1410" spans="58:59">
      <c r="BF1410" s="184"/>
      <c r="BG1410" s="184"/>
    </row>
    <row r="1411" spans="58:59">
      <c r="BF1411" s="184"/>
      <c r="BG1411" s="184"/>
    </row>
    <row r="1412" spans="58:59">
      <c r="BF1412" s="184"/>
      <c r="BG1412" s="184"/>
    </row>
    <row r="1413" spans="58:59">
      <c r="BF1413" s="184"/>
      <c r="BG1413" s="184"/>
    </row>
    <row r="1414" spans="58:59">
      <c r="BF1414" s="184"/>
      <c r="BG1414" s="184"/>
    </row>
    <row r="1415" spans="58:59">
      <c r="BF1415" s="184"/>
      <c r="BG1415" s="184"/>
    </row>
    <row r="1416" spans="58:59">
      <c r="BF1416" s="184"/>
      <c r="BG1416" s="184"/>
    </row>
    <row r="1417" spans="58:59">
      <c r="BF1417" s="184"/>
      <c r="BG1417" s="184"/>
    </row>
    <row r="1418" spans="58:59">
      <c r="BF1418" s="184"/>
      <c r="BG1418" s="184"/>
    </row>
    <row r="1419" spans="58:59">
      <c r="BF1419" s="184"/>
      <c r="BG1419" s="184"/>
    </row>
    <row r="1420" spans="58:59">
      <c r="BF1420" s="184"/>
      <c r="BG1420" s="184"/>
    </row>
    <row r="1421" spans="58:59">
      <c r="BF1421" s="184"/>
      <c r="BG1421" s="184"/>
    </row>
    <row r="1422" spans="58:59">
      <c r="BF1422" s="184"/>
      <c r="BG1422" s="184"/>
    </row>
    <row r="1423" spans="58:59">
      <c r="BF1423" s="184"/>
      <c r="BG1423" s="184"/>
    </row>
    <row r="1424" spans="58:59">
      <c r="BF1424" s="184"/>
      <c r="BG1424" s="184"/>
    </row>
    <row r="1425" spans="58:59">
      <c r="BF1425" s="184"/>
      <c r="BG1425" s="184"/>
    </row>
    <row r="1426" spans="58:59">
      <c r="BF1426" s="184"/>
      <c r="BG1426" s="184"/>
    </row>
    <row r="1427" spans="58:59">
      <c r="BF1427" s="184"/>
      <c r="BG1427" s="184"/>
    </row>
    <row r="1428" spans="58:59">
      <c r="BF1428" s="184"/>
      <c r="BG1428" s="184"/>
    </row>
    <row r="1429" spans="58:59">
      <c r="BF1429" s="184"/>
      <c r="BG1429" s="184"/>
    </row>
    <row r="1430" spans="58:59">
      <c r="BF1430" s="184"/>
      <c r="BG1430" s="184"/>
    </row>
    <row r="1431" spans="58:59">
      <c r="BF1431" s="184"/>
      <c r="BG1431" s="184"/>
    </row>
    <row r="1432" spans="58:59">
      <c r="BF1432" s="184"/>
      <c r="BG1432" s="184"/>
    </row>
    <row r="1433" spans="58:59">
      <c r="BF1433" s="184"/>
      <c r="BG1433" s="184"/>
    </row>
    <row r="1434" spans="58:59">
      <c r="BF1434" s="184"/>
      <c r="BG1434" s="184"/>
    </row>
    <row r="1435" spans="58:59">
      <c r="BF1435" s="184"/>
      <c r="BG1435" s="184"/>
    </row>
    <row r="1436" spans="58:59">
      <c r="BF1436" s="184"/>
      <c r="BG1436" s="184"/>
    </row>
    <row r="1437" spans="58:59">
      <c r="BF1437" s="184"/>
      <c r="BG1437" s="184"/>
    </row>
    <row r="1438" spans="58:59">
      <c r="BF1438" s="184"/>
      <c r="BG1438" s="184"/>
    </row>
    <row r="1439" spans="58:59">
      <c r="BF1439" s="184"/>
      <c r="BG1439" s="184"/>
    </row>
    <row r="1440" spans="58:59">
      <c r="BF1440" s="184"/>
      <c r="BG1440" s="184"/>
    </row>
    <row r="1441" spans="58:59">
      <c r="BF1441" s="184"/>
      <c r="BG1441" s="184"/>
    </row>
    <row r="1442" spans="58:59">
      <c r="BF1442" s="184"/>
      <c r="BG1442" s="184"/>
    </row>
    <row r="1443" spans="58:59">
      <c r="BF1443" s="184"/>
      <c r="BG1443" s="184"/>
    </row>
    <row r="1444" spans="58:59">
      <c r="BF1444" s="184"/>
      <c r="BG1444" s="184"/>
    </row>
    <row r="1445" spans="58:59">
      <c r="BF1445" s="184"/>
      <c r="BG1445" s="184"/>
    </row>
    <row r="1446" spans="58:59">
      <c r="BF1446" s="184"/>
      <c r="BG1446" s="184"/>
    </row>
    <row r="1447" spans="58:59">
      <c r="BF1447" s="184"/>
      <c r="BG1447" s="184"/>
    </row>
    <row r="1448" spans="58:59">
      <c r="BF1448" s="184"/>
      <c r="BG1448" s="184"/>
    </row>
    <row r="1449" spans="58:59">
      <c r="BF1449" s="184"/>
      <c r="BG1449" s="184"/>
    </row>
    <row r="1450" spans="58:59">
      <c r="BF1450" s="184"/>
      <c r="BG1450" s="184"/>
    </row>
    <row r="1451" spans="58:59">
      <c r="BF1451" s="184"/>
      <c r="BG1451" s="184"/>
    </row>
    <row r="1452" spans="58:59">
      <c r="BF1452" s="184"/>
      <c r="BG1452" s="184"/>
    </row>
    <row r="1453" spans="58:59">
      <c r="BF1453" s="184"/>
      <c r="BG1453" s="184"/>
    </row>
    <row r="1454" spans="58:59">
      <c r="BF1454" s="184"/>
      <c r="BG1454" s="184"/>
    </row>
    <row r="1455" spans="58:59">
      <c r="BF1455" s="184"/>
      <c r="BG1455" s="184"/>
    </row>
    <row r="1456" spans="58:59">
      <c r="BF1456" s="184"/>
      <c r="BG1456" s="184"/>
    </row>
    <row r="1457" spans="58:59">
      <c r="BF1457" s="184"/>
      <c r="BG1457" s="184"/>
    </row>
    <row r="1458" spans="58:59">
      <c r="BF1458" s="184"/>
      <c r="BG1458" s="184"/>
    </row>
    <row r="1459" spans="58:59">
      <c r="BF1459" s="184"/>
      <c r="BG1459" s="184"/>
    </row>
    <row r="1460" spans="58:59">
      <c r="BF1460" s="184"/>
      <c r="BG1460" s="184"/>
    </row>
    <row r="1461" spans="58:59">
      <c r="BF1461" s="184"/>
      <c r="BG1461" s="184"/>
    </row>
    <row r="1462" spans="58:59">
      <c r="BF1462" s="184"/>
      <c r="BG1462" s="184"/>
    </row>
    <row r="1463" spans="58:59">
      <c r="BF1463" s="184"/>
      <c r="BG1463" s="184"/>
    </row>
    <row r="1464" spans="58:59">
      <c r="BF1464" s="184"/>
      <c r="BG1464" s="184"/>
    </row>
    <row r="1465" spans="58:59">
      <c r="BF1465" s="184"/>
      <c r="BG1465" s="184"/>
    </row>
    <row r="1466" spans="58:59">
      <c r="BF1466" s="184"/>
      <c r="BG1466" s="184"/>
    </row>
    <row r="1467" spans="58:59">
      <c r="BF1467" s="184"/>
      <c r="BG1467" s="184"/>
    </row>
    <row r="1468" spans="58:59">
      <c r="BF1468" s="184"/>
      <c r="BG1468" s="184"/>
    </row>
    <row r="1469" spans="58:59">
      <c r="BF1469" s="184"/>
      <c r="BG1469" s="184"/>
    </row>
    <row r="1470" spans="58:59">
      <c r="BF1470" s="184"/>
      <c r="BG1470" s="184"/>
    </row>
    <row r="1471" spans="58:59">
      <c r="BF1471" s="184"/>
      <c r="BG1471" s="184"/>
    </row>
    <row r="1472" spans="58:59">
      <c r="BF1472" s="184"/>
      <c r="BG1472" s="184"/>
    </row>
    <row r="1473" spans="58:59">
      <c r="BF1473" s="184"/>
      <c r="BG1473" s="184"/>
    </row>
    <row r="1474" spans="58:59">
      <c r="BF1474" s="184"/>
      <c r="BG1474" s="184"/>
    </row>
    <row r="1475" spans="58:59">
      <c r="BF1475" s="184"/>
      <c r="BG1475" s="184"/>
    </row>
    <row r="1476" spans="58:59">
      <c r="BF1476" s="184"/>
      <c r="BG1476" s="184"/>
    </row>
    <row r="1477" spans="58:59">
      <c r="BF1477" s="184"/>
      <c r="BG1477" s="184"/>
    </row>
    <row r="1478" spans="58:59">
      <c r="BF1478" s="184"/>
      <c r="BG1478" s="184"/>
    </row>
    <row r="1479" spans="58:59">
      <c r="BF1479" s="184"/>
      <c r="BG1479" s="184"/>
    </row>
    <row r="1480" spans="58:59">
      <c r="BF1480" s="184"/>
      <c r="BG1480" s="184"/>
    </row>
    <row r="1481" spans="58:59">
      <c r="BF1481" s="184"/>
      <c r="BG1481" s="184"/>
    </row>
    <row r="1482" spans="58:59">
      <c r="BF1482" s="184"/>
      <c r="BG1482" s="184"/>
    </row>
    <row r="1483" spans="58:59">
      <c r="BF1483" s="184"/>
      <c r="BG1483" s="184"/>
    </row>
    <row r="1484" spans="58:59">
      <c r="BF1484" s="184"/>
      <c r="BG1484" s="184"/>
    </row>
    <row r="1485" spans="58:59">
      <c r="BF1485" s="184"/>
      <c r="BG1485" s="184"/>
    </row>
    <row r="1486" spans="58:59">
      <c r="BF1486" s="184"/>
      <c r="BG1486" s="184"/>
    </row>
    <row r="1487" spans="58:59">
      <c r="BF1487" s="184"/>
      <c r="BG1487" s="184"/>
    </row>
    <row r="1488" spans="58:59">
      <c r="BF1488" s="184"/>
      <c r="BG1488" s="184"/>
    </row>
    <row r="1489" spans="58:59">
      <c r="BF1489" s="184"/>
      <c r="BG1489" s="184"/>
    </row>
    <row r="1490" spans="58:59">
      <c r="BF1490" s="184"/>
      <c r="BG1490" s="184"/>
    </row>
    <row r="1491" spans="58:59">
      <c r="BF1491" s="184"/>
      <c r="BG1491" s="184"/>
    </row>
    <row r="1492" spans="58:59">
      <c r="BF1492" s="184"/>
      <c r="BG1492" s="184"/>
    </row>
    <row r="1493" spans="58:59">
      <c r="BF1493" s="184"/>
      <c r="BG1493" s="184"/>
    </row>
    <row r="1494" spans="58:59">
      <c r="BF1494" s="184"/>
      <c r="BG1494" s="184"/>
    </row>
    <row r="1495" spans="58:59">
      <c r="BF1495" s="184"/>
      <c r="BG1495" s="184"/>
    </row>
    <row r="1496" spans="58:59">
      <c r="BF1496" s="184"/>
      <c r="BG1496" s="184"/>
    </row>
    <row r="1497" spans="58:59">
      <c r="BF1497" s="184"/>
      <c r="BG1497" s="184"/>
    </row>
    <row r="1498" spans="58:59">
      <c r="BF1498" s="184"/>
      <c r="BG1498" s="184"/>
    </row>
    <row r="1499" spans="58:59">
      <c r="BF1499" s="184"/>
      <c r="BG1499" s="184"/>
    </row>
    <row r="1500" spans="58:59">
      <c r="BF1500" s="184"/>
      <c r="BG1500" s="184"/>
    </row>
    <row r="1501" spans="58:59">
      <c r="BF1501" s="184"/>
      <c r="BG1501" s="184"/>
    </row>
    <row r="1502" spans="58:59">
      <c r="BF1502" s="184"/>
      <c r="BG1502" s="184"/>
    </row>
    <row r="1503" spans="58:59">
      <c r="BF1503" s="184"/>
      <c r="BG1503" s="184"/>
    </row>
    <row r="1504" spans="58:59">
      <c r="BF1504" s="184"/>
      <c r="BG1504" s="184"/>
    </row>
    <row r="1505" spans="58:59">
      <c r="BF1505" s="184"/>
      <c r="BG1505" s="184"/>
    </row>
    <row r="1506" spans="58:59">
      <c r="BF1506" s="184"/>
      <c r="BG1506" s="184"/>
    </row>
    <row r="1507" spans="58:59">
      <c r="BF1507" s="184"/>
      <c r="BG1507" s="184"/>
    </row>
    <row r="1508" spans="58:59">
      <c r="BF1508" s="184"/>
      <c r="BG1508" s="184"/>
    </row>
    <row r="1509" spans="58:59">
      <c r="BF1509" s="184"/>
      <c r="BG1509" s="184"/>
    </row>
    <row r="1510" spans="58:59">
      <c r="BF1510" s="184"/>
      <c r="BG1510" s="184"/>
    </row>
    <row r="1511" spans="58:59">
      <c r="BF1511" s="184"/>
      <c r="BG1511" s="184"/>
    </row>
    <row r="1512" spans="58:59">
      <c r="BF1512" s="184"/>
      <c r="BG1512" s="184"/>
    </row>
    <row r="1513" spans="58:59">
      <c r="BF1513" s="184"/>
      <c r="BG1513" s="184"/>
    </row>
    <row r="1514" spans="58:59">
      <c r="BF1514" s="184"/>
      <c r="BG1514" s="184"/>
    </row>
    <row r="1515" spans="58:59">
      <c r="BF1515" s="184"/>
      <c r="BG1515" s="184"/>
    </row>
    <row r="1516" spans="58:59">
      <c r="BF1516" s="184"/>
      <c r="BG1516" s="184"/>
    </row>
    <row r="1517" spans="58:59">
      <c r="BF1517" s="184"/>
      <c r="BG1517" s="184"/>
    </row>
    <row r="1518" spans="58:59">
      <c r="BF1518" s="184"/>
      <c r="BG1518" s="184"/>
    </row>
    <row r="1519" spans="58:59">
      <c r="BF1519" s="184"/>
      <c r="BG1519" s="184"/>
    </row>
    <row r="1520" spans="58:59">
      <c r="BF1520" s="184"/>
      <c r="BG1520" s="184"/>
    </row>
    <row r="1521" spans="58:59">
      <c r="BF1521" s="184"/>
      <c r="BG1521" s="184"/>
    </row>
    <row r="1522" spans="58:59">
      <c r="BF1522" s="184"/>
      <c r="BG1522" s="184"/>
    </row>
    <row r="1523" spans="58:59">
      <c r="BF1523" s="184"/>
      <c r="BG1523" s="184"/>
    </row>
    <row r="1524" spans="58:59">
      <c r="BF1524" s="184"/>
      <c r="BG1524" s="184"/>
    </row>
    <row r="1525" spans="58:59">
      <c r="BF1525" s="184"/>
      <c r="BG1525" s="184"/>
    </row>
    <row r="1526" spans="58:59">
      <c r="BF1526" s="184"/>
      <c r="BG1526" s="184"/>
    </row>
    <row r="1527" spans="58:59">
      <c r="BF1527" s="184"/>
      <c r="BG1527" s="184"/>
    </row>
    <row r="1528" spans="58:59">
      <c r="BF1528" s="184"/>
      <c r="BG1528" s="184"/>
    </row>
    <row r="1529" spans="58:59">
      <c r="BF1529" s="184"/>
      <c r="BG1529" s="184"/>
    </row>
    <row r="1530" spans="58:59">
      <c r="BF1530" s="184"/>
      <c r="BG1530" s="184"/>
    </row>
    <row r="1531" spans="58:59">
      <c r="BF1531" s="184"/>
      <c r="BG1531" s="184"/>
    </row>
    <row r="1532" spans="58:59">
      <c r="BF1532" s="184"/>
      <c r="BG1532" s="184"/>
    </row>
    <row r="1533" spans="58:59">
      <c r="BF1533" s="184"/>
      <c r="BG1533" s="184"/>
    </row>
    <row r="1534" spans="58:59">
      <c r="BF1534" s="184"/>
      <c r="BG1534" s="184"/>
    </row>
    <row r="1535" spans="58:59">
      <c r="BF1535" s="184"/>
      <c r="BG1535" s="184"/>
    </row>
    <row r="1536" spans="58:59">
      <c r="BF1536" s="184"/>
      <c r="BG1536" s="184"/>
    </row>
    <row r="1537" spans="58:59">
      <c r="BF1537" s="184"/>
      <c r="BG1537" s="184"/>
    </row>
    <row r="1538" spans="58:59">
      <c r="BF1538" s="184"/>
      <c r="BG1538" s="184"/>
    </row>
    <row r="1539" spans="58:59">
      <c r="BF1539" s="184"/>
      <c r="BG1539" s="184"/>
    </row>
    <row r="1540" spans="58:59">
      <c r="BF1540" s="184"/>
      <c r="BG1540" s="184"/>
    </row>
    <row r="1541" spans="58:59">
      <c r="BF1541" s="184"/>
      <c r="BG1541" s="184"/>
    </row>
    <row r="1542" spans="58:59">
      <c r="BF1542" s="184"/>
      <c r="BG1542" s="184"/>
    </row>
    <row r="1543" spans="58:59">
      <c r="BF1543" s="184"/>
      <c r="BG1543" s="184"/>
    </row>
    <row r="1544" spans="58:59">
      <c r="BF1544" s="184"/>
      <c r="BG1544" s="184"/>
    </row>
    <row r="1545" spans="58:59">
      <c r="BF1545" s="184"/>
      <c r="BG1545" s="184"/>
    </row>
    <row r="1546" spans="58:59">
      <c r="BF1546" s="184"/>
      <c r="BG1546" s="184"/>
    </row>
    <row r="1547" spans="58:59">
      <c r="BF1547" s="184"/>
      <c r="BG1547" s="184"/>
    </row>
    <row r="1548" spans="58:59">
      <c r="BF1548" s="184"/>
      <c r="BG1548" s="184"/>
    </row>
    <row r="1549" spans="58:59">
      <c r="BF1549" s="184"/>
      <c r="BG1549" s="184"/>
    </row>
    <row r="1550" spans="58:59">
      <c r="BF1550" s="184"/>
      <c r="BG1550" s="184"/>
    </row>
    <row r="1551" spans="58:59">
      <c r="BF1551" s="184"/>
      <c r="BG1551" s="184"/>
    </row>
    <row r="1552" spans="58:59">
      <c r="BF1552" s="184"/>
      <c r="BG1552" s="184"/>
    </row>
    <row r="1553" spans="58:59">
      <c r="BF1553" s="184"/>
      <c r="BG1553" s="184"/>
    </row>
    <row r="1554" spans="58:59">
      <c r="BF1554" s="184"/>
      <c r="BG1554" s="184"/>
    </row>
    <row r="1555" spans="58:59">
      <c r="BF1555" s="184"/>
      <c r="BG1555" s="184"/>
    </row>
    <row r="1556" spans="58:59">
      <c r="BF1556" s="184"/>
      <c r="BG1556" s="184"/>
    </row>
    <row r="1557" spans="58:59">
      <c r="BF1557" s="184"/>
      <c r="BG1557" s="184"/>
    </row>
    <row r="1558" spans="58:59">
      <c r="BF1558" s="184"/>
      <c r="BG1558" s="184"/>
    </row>
    <row r="1559" spans="58:59">
      <c r="BF1559" s="184"/>
      <c r="BG1559" s="184"/>
    </row>
    <row r="1560" spans="58:59">
      <c r="BF1560" s="184"/>
      <c r="BG1560" s="184"/>
    </row>
    <row r="1561" spans="58:59">
      <c r="BF1561" s="184"/>
      <c r="BG1561" s="184"/>
    </row>
    <row r="1562" spans="58:59">
      <c r="BF1562" s="184"/>
      <c r="BG1562" s="184"/>
    </row>
    <row r="1563" spans="58:59">
      <c r="BF1563" s="184"/>
      <c r="BG1563" s="184"/>
    </row>
    <row r="1564" spans="58:59">
      <c r="BF1564" s="184"/>
      <c r="BG1564" s="184"/>
    </row>
    <row r="1565" spans="58:59">
      <c r="BF1565" s="184"/>
      <c r="BG1565" s="184"/>
    </row>
    <row r="1566" spans="58:59">
      <c r="BF1566" s="184"/>
      <c r="BG1566" s="184"/>
    </row>
    <row r="1567" spans="58:59">
      <c r="BF1567" s="184"/>
      <c r="BG1567" s="184"/>
    </row>
    <row r="1568" spans="58:59">
      <c r="BF1568" s="184"/>
      <c r="BG1568" s="184"/>
    </row>
    <row r="1569" spans="58:59">
      <c r="BF1569" s="184"/>
      <c r="BG1569" s="184"/>
    </row>
    <row r="1570" spans="58:59">
      <c r="BF1570" s="184"/>
      <c r="BG1570" s="184"/>
    </row>
    <row r="1571" spans="58:59">
      <c r="BF1571" s="184"/>
      <c r="BG1571" s="184"/>
    </row>
    <row r="1572" spans="58:59">
      <c r="BF1572" s="184"/>
      <c r="BG1572" s="184"/>
    </row>
    <row r="1573" spans="58:59">
      <c r="BF1573" s="184"/>
      <c r="BG1573" s="184"/>
    </row>
    <row r="1574" spans="58:59">
      <c r="BF1574" s="184"/>
      <c r="BG1574" s="184"/>
    </row>
    <row r="1575" spans="58:59">
      <c r="BF1575" s="184"/>
      <c r="BG1575" s="184"/>
    </row>
    <row r="1576" spans="58:59">
      <c r="BF1576" s="184"/>
      <c r="BG1576" s="184"/>
    </row>
    <row r="1577" spans="58:59">
      <c r="BF1577" s="184"/>
      <c r="BG1577" s="184"/>
    </row>
    <row r="1578" spans="58:59">
      <c r="BF1578" s="184"/>
      <c r="BG1578" s="184"/>
    </row>
    <row r="1579" spans="58:59">
      <c r="BF1579" s="184"/>
      <c r="BG1579" s="184"/>
    </row>
    <row r="1580" spans="58:59">
      <c r="BF1580" s="184"/>
      <c r="BG1580" s="184"/>
    </row>
    <row r="1581" spans="58:59">
      <c r="BF1581" s="184"/>
      <c r="BG1581" s="184"/>
    </row>
    <row r="1582" spans="58:59">
      <c r="BF1582" s="184"/>
      <c r="BG1582" s="184"/>
    </row>
    <row r="1583" spans="58:59">
      <c r="BF1583" s="184"/>
      <c r="BG1583" s="184"/>
    </row>
    <row r="1584" spans="58:59">
      <c r="BF1584" s="184"/>
      <c r="BG1584" s="184"/>
    </row>
    <row r="1585" spans="58:59">
      <c r="BF1585" s="184"/>
      <c r="BG1585" s="184"/>
    </row>
    <row r="1586" spans="58:59">
      <c r="BF1586" s="184"/>
      <c r="BG1586" s="184"/>
    </row>
    <row r="1587" spans="58:59">
      <c r="BF1587" s="184"/>
      <c r="BG1587" s="184"/>
    </row>
    <row r="1588" spans="58:59">
      <c r="BF1588" s="184"/>
      <c r="BG1588" s="184"/>
    </row>
    <row r="1589" spans="58:59">
      <c r="BF1589" s="184"/>
      <c r="BG1589" s="184"/>
    </row>
    <row r="1590" spans="58:59">
      <c r="BF1590" s="184"/>
      <c r="BG1590" s="184"/>
    </row>
    <row r="1591" spans="58:59">
      <c r="BF1591" s="184"/>
      <c r="BG1591" s="184"/>
    </row>
    <row r="1592" spans="58:59">
      <c r="BF1592" s="184"/>
      <c r="BG1592" s="184"/>
    </row>
    <row r="1593" spans="58:59">
      <c r="BF1593" s="184"/>
      <c r="BG1593" s="184"/>
    </row>
    <row r="1594" spans="58:59">
      <c r="BF1594" s="184"/>
      <c r="BG1594" s="184"/>
    </row>
    <row r="1595" spans="58:59">
      <c r="BF1595" s="184"/>
      <c r="BG1595" s="184"/>
    </row>
    <row r="1596" spans="58:59">
      <c r="BF1596" s="184"/>
      <c r="BG1596" s="184"/>
    </row>
    <row r="1597" spans="58:59">
      <c r="BF1597" s="184"/>
      <c r="BG1597" s="184"/>
    </row>
    <row r="1598" spans="58:59">
      <c r="BF1598" s="184"/>
      <c r="BG1598" s="184"/>
    </row>
    <row r="1599" spans="58:59">
      <c r="BF1599" s="184"/>
      <c r="BG1599" s="184"/>
    </row>
    <row r="1600" spans="58:59">
      <c r="BF1600" s="184"/>
      <c r="BG1600" s="184"/>
    </row>
    <row r="1601" spans="58:59">
      <c r="BF1601" s="184"/>
      <c r="BG1601" s="184"/>
    </row>
    <row r="1602" spans="58:59">
      <c r="BF1602" s="184"/>
      <c r="BG1602" s="184"/>
    </row>
    <row r="1603" spans="58:59">
      <c r="BF1603" s="184"/>
      <c r="BG1603" s="184"/>
    </row>
    <row r="1604" spans="58:59">
      <c r="BF1604" s="184"/>
      <c r="BG1604" s="184"/>
    </row>
    <row r="1605" spans="58:59">
      <c r="BF1605" s="184"/>
      <c r="BG1605" s="184"/>
    </row>
    <row r="1606" spans="58:59">
      <c r="BF1606" s="184"/>
      <c r="BG1606" s="184"/>
    </row>
    <row r="1607" spans="58:59">
      <c r="BF1607" s="184"/>
      <c r="BG1607" s="184"/>
    </row>
    <row r="1608" spans="58:59">
      <c r="BF1608" s="184"/>
      <c r="BG1608" s="184"/>
    </row>
    <row r="1609" spans="58:59">
      <c r="BF1609" s="184"/>
      <c r="BG1609" s="184"/>
    </row>
    <row r="1610" spans="58:59">
      <c r="BF1610" s="184"/>
      <c r="BG1610" s="184"/>
    </row>
    <row r="1611" spans="58:59">
      <c r="BF1611" s="184"/>
      <c r="BG1611" s="184"/>
    </row>
    <row r="1612" spans="58:59">
      <c r="BF1612" s="184"/>
      <c r="BG1612" s="184"/>
    </row>
    <row r="1613" spans="58:59">
      <c r="BF1613" s="184"/>
      <c r="BG1613" s="184"/>
    </row>
    <row r="1614" spans="58:59">
      <c r="BF1614" s="184"/>
      <c r="BG1614" s="184"/>
    </row>
    <row r="1615" spans="58:59">
      <c r="BF1615" s="184"/>
      <c r="BG1615" s="184"/>
    </row>
    <row r="1616" spans="58:59">
      <c r="BF1616" s="184"/>
      <c r="BG1616" s="184"/>
    </row>
    <row r="1617" spans="58:59">
      <c r="BF1617" s="184"/>
      <c r="BG1617" s="184"/>
    </row>
    <row r="1618" spans="58:59">
      <c r="BF1618" s="184"/>
      <c r="BG1618" s="184"/>
    </row>
    <row r="1619" spans="58:59">
      <c r="BF1619" s="184"/>
      <c r="BG1619" s="184"/>
    </row>
    <row r="1620" spans="58:59">
      <c r="BF1620" s="184"/>
      <c r="BG1620" s="184"/>
    </row>
    <row r="1621" spans="58:59">
      <c r="BF1621" s="184"/>
      <c r="BG1621" s="184"/>
    </row>
    <row r="1622" spans="58:59">
      <c r="BF1622" s="184"/>
      <c r="BG1622" s="184"/>
    </row>
    <row r="1623" spans="58:59">
      <c r="BF1623" s="184"/>
      <c r="BG1623" s="184"/>
    </row>
    <row r="1624" spans="58:59">
      <c r="BF1624" s="184"/>
      <c r="BG1624" s="184"/>
    </row>
    <row r="1625" spans="58:59">
      <c r="BF1625" s="184"/>
      <c r="BG1625" s="184"/>
    </row>
    <row r="1626" spans="58:59">
      <c r="BF1626" s="184"/>
      <c r="BG1626" s="184"/>
    </row>
    <row r="1627" spans="58:59">
      <c r="BF1627" s="184"/>
      <c r="BG1627" s="184"/>
    </row>
    <row r="1628" spans="58:59">
      <c r="BF1628" s="184"/>
      <c r="BG1628" s="184"/>
    </row>
    <row r="1629" spans="58:59">
      <c r="BF1629" s="184"/>
      <c r="BG1629" s="184"/>
    </row>
    <row r="1630" spans="58:59">
      <c r="BF1630" s="184"/>
      <c r="BG1630" s="184"/>
    </row>
    <row r="1631" spans="58:59">
      <c r="BF1631" s="184"/>
      <c r="BG1631" s="184"/>
    </row>
    <row r="1632" spans="58:59">
      <c r="BF1632" s="184"/>
      <c r="BG1632" s="184"/>
    </row>
    <row r="1633" spans="58:59">
      <c r="BF1633" s="184"/>
      <c r="BG1633" s="184"/>
    </row>
    <row r="1634" spans="58:59">
      <c r="BF1634" s="184"/>
      <c r="BG1634" s="184"/>
    </row>
    <row r="1635" spans="58:59">
      <c r="BF1635" s="184"/>
      <c r="BG1635" s="184"/>
    </row>
    <row r="1636" spans="58:59">
      <c r="BF1636" s="184"/>
      <c r="BG1636" s="184"/>
    </row>
    <row r="1637" spans="58:59">
      <c r="BF1637" s="184"/>
      <c r="BG1637" s="184"/>
    </row>
    <row r="1638" spans="58:59">
      <c r="BF1638" s="184"/>
      <c r="BG1638" s="184"/>
    </row>
    <row r="1639" spans="58:59">
      <c r="BF1639" s="184"/>
      <c r="BG1639" s="184"/>
    </row>
    <row r="1640" spans="58:59">
      <c r="BF1640" s="184"/>
      <c r="BG1640" s="184"/>
    </row>
    <row r="1641" spans="58:59">
      <c r="BF1641" s="184"/>
      <c r="BG1641" s="184"/>
    </row>
    <row r="1642" spans="58:59">
      <c r="BF1642" s="184"/>
      <c r="BG1642" s="184"/>
    </row>
    <row r="1643" spans="58:59">
      <c r="BF1643" s="184"/>
      <c r="BG1643" s="184"/>
    </row>
    <row r="1644" spans="58:59">
      <c r="BF1644" s="184"/>
      <c r="BG1644" s="184"/>
    </row>
    <row r="1645" spans="58:59">
      <c r="BF1645" s="184"/>
      <c r="BG1645" s="184"/>
    </row>
    <row r="1646" spans="58:59">
      <c r="BF1646" s="184"/>
      <c r="BG1646" s="184"/>
    </row>
    <row r="1647" spans="58:59">
      <c r="BF1647" s="184"/>
      <c r="BG1647" s="184"/>
    </row>
    <row r="1648" spans="58:59">
      <c r="BF1648" s="184"/>
      <c r="BG1648" s="184"/>
    </row>
    <row r="1649" spans="58:59">
      <c r="BF1649" s="184"/>
      <c r="BG1649" s="184"/>
    </row>
    <row r="1650" spans="58:59">
      <c r="BF1650" s="184"/>
      <c r="BG1650" s="184"/>
    </row>
    <row r="1651" spans="58:59">
      <c r="BF1651" s="184"/>
      <c r="BG1651" s="184"/>
    </row>
    <row r="1652" spans="58:59">
      <c r="BF1652" s="184"/>
      <c r="BG1652" s="184"/>
    </row>
    <row r="1653" spans="58:59">
      <c r="BF1653" s="184"/>
      <c r="BG1653" s="184"/>
    </row>
    <row r="1654" spans="58:59">
      <c r="BF1654" s="184"/>
      <c r="BG1654" s="184"/>
    </row>
    <row r="1655" spans="58:59">
      <c r="BF1655" s="184"/>
      <c r="BG1655" s="184"/>
    </row>
    <row r="1656" spans="58:59">
      <c r="BF1656" s="184"/>
      <c r="BG1656" s="184"/>
    </row>
    <row r="1657" spans="58:59">
      <c r="BF1657" s="184"/>
      <c r="BG1657" s="184"/>
    </row>
    <row r="1658" spans="58:59">
      <c r="BF1658" s="184"/>
      <c r="BG1658" s="184"/>
    </row>
    <row r="1659" spans="58:59">
      <c r="BF1659" s="184"/>
      <c r="BG1659" s="184"/>
    </row>
    <row r="1660" spans="58:59">
      <c r="BF1660" s="184"/>
      <c r="BG1660" s="184"/>
    </row>
    <row r="1661" spans="58:59">
      <c r="BF1661" s="184"/>
      <c r="BG1661" s="184"/>
    </row>
    <row r="1662" spans="58:59">
      <c r="BF1662" s="184"/>
      <c r="BG1662" s="184"/>
    </row>
    <row r="1663" spans="58:59">
      <c r="BF1663" s="184"/>
      <c r="BG1663" s="184"/>
    </row>
    <row r="1664" spans="58:59">
      <c r="BF1664" s="184"/>
      <c r="BG1664" s="184"/>
    </row>
    <row r="1665" spans="58:59">
      <c r="BF1665" s="184"/>
      <c r="BG1665" s="184"/>
    </row>
    <row r="1666" spans="58:59">
      <c r="BF1666" s="184"/>
      <c r="BG1666" s="184"/>
    </row>
    <row r="1667" spans="58:59">
      <c r="BF1667" s="184"/>
      <c r="BG1667" s="184"/>
    </row>
    <row r="1668" spans="58:59">
      <c r="BF1668" s="184"/>
      <c r="BG1668" s="184"/>
    </row>
    <row r="1669" spans="58:59">
      <c r="BF1669" s="184"/>
      <c r="BG1669" s="184"/>
    </row>
    <row r="1670" spans="58:59">
      <c r="BF1670" s="184"/>
      <c r="BG1670" s="184"/>
    </row>
    <row r="1671" spans="58:59">
      <c r="BF1671" s="184"/>
      <c r="BG1671" s="184"/>
    </row>
    <row r="1672" spans="58:59">
      <c r="BF1672" s="184"/>
      <c r="BG1672" s="184"/>
    </row>
    <row r="1673" spans="58:59">
      <c r="BF1673" s="184"/>
      <c r="BG1673" s="184"/>
    </row>
    <row r="1674" spans="58:59">
      <c r="BF1674" s="184"/>
      <c r="BG1674" s="184"/>
    </row>
    <row r="1675" spans="58:59">
      <c r="BF1675" s="184"/>
      <c r="BG1675" s="184"/>
    </row>
    <row r="1676" spans="58:59">
      <c r="BF1676" s="184"/>
      <c r="BG1676" s="184"/>
    </row>
    <row r="1677" spans="58:59">
      <c r="BF1677" s="184"/>
      <c r="BG1677" s="184"/>
    </row>
    <row r="1678" spans="58:59">
      <c r="BF1678" s="184"/>
      <c r="BG1678" s="184"/>
    </row>
    <row r="1679" spans="58:59">
      <c r="BF1679" s="184"/>
      <c r="BG1679" s="184"/>
    </row>
    <row r="1680" spans="58:59">
      <c r="BF1680" s="184"/>
      <c r="BG1680" s="184"/>
    </row>
    <row r="1681" spans="58:59">
      <c r="BF1681" s="184"/>
      <c r="BG1681" s="184"/>
    </row>
    <row r="1682" spans="58:59">
      <c r="BF1682" s="184"/>
      <c r="BG1682" s="184"/>
    </row>
    <row r="1683" spans="58:59">
      <c r="BF1683" s="184"/>
      <c r="BG1683" s="184"/>
    </row>
    <row r="1684" spans="58:59">
      <c r="BF1684" s="184"/>
      <c r="BG1684" s="184"/>
    </row>
    <row r="1685" spans="58:59">
      <c r="BF1685" s="184"/>
      <c r="BG1685" s="184"/>
    </row>
    <row r="1686" spans="58:59">
      <c r="BF1686" s="184"/>
      <c r="BG1686" s="184"/>
    </row>
    <row r="1687" spans="58:59">
      <c r="BF1687" s="184"/>
      <c r="BG1687" s="184"/>
    </row>
    <row r="1688" spans="58:59">
      <c r="BF1688" s="184"/>
      <c r="BG1688" s="184"/>
    </row>
    <row r="1689" spans="58:59">
      <c r="BF1689" s="184"/>
      <c r="BG1689" s="184"/>
    </row>
    <row r="1690" spans="58:59">
      <c r="BF1690" s="184"/>
      <c r="BG1690" s="184"/>
    </row>
    <row r="1691" spans="58:59">
      <c r="BF1691" s="184"/>
      <c r="BG1691" s="184"/>
    </row>
    <row r="1692" spans="58:59">
      <c r="BF1692" s="184"/>
      <c r="BG1692" s="184"/>
    </row>
    <row r="1693" spans="58:59">
      <c r="BF1693" s="184"/>
      <c r="BG1693" s="184"/>
    </row>
    <row r="1694" spans="58:59">
      <c r="BF1694" s="184"/>
      <c r="BG1694" s="184"/>
    </row>
    <row r="1695" spans="58:59">
      <c r="BF1695" s="184"/>
      <c r="BG1695" s="184"/>
    </row>
    <row r="1696" spans="58:59">
      <c r="BF1696" s="184"/>
      <c r="BG1696" s="184"/>
    </row>
    <row r="1697" spans="58:59">
      <c r="BF1697" s="184"/>
      <c r="BG1697" s="184"/>
    </row>
    <row r="1698" spans="58:59">
      <c r="BF1698" s="184"/>
      <c r="BG1698" s="184"/>
    </row>
    <row r="1699" spans="58:59">
      <c r="BF1699" s="184"/>
      <c r="BG1699" s="184"/>
    </row>
    <row r="1700" spans="58:59">
      <c r="BF1700" s="184"/>
      <c r="BG1700" s="184"/>
    </row>
    <row r="1701" spans="58:59">
      <c r="BF1701" s="184"/>
      <c r="BG1701" s="184"/>
    </row>
    <row r="1702" spans="58:59">
      <c r="BF1702" s="184"/>
      <c r="BG1702" s="184"/>
    </row>
    <row r="1703" spans="58:59">
      <c r="BF1703" s="184"/>
      <c r="BG1703" s="184"/>
    </row>
    <row r="1704" spans="58:59">
      <c r="BF1704" s="184"/>
      <c r="BG1704" s="184"/>
    </row>
    <row r="1705" spans="58:59">
      <c r="BF1705" s="184"/>
      <c r="BG1705" s="184"/>
    </row>
    <row r="1706" spans="58:59">
      <c r="BF1706" s="184"/>
      <c r="BG1706" s="184"/>
    </row>
    <row r="1707" spans="58:59">
      <c r="BF1707" s="184"/>
      <c r="BG1707" s="184"/>
    </row>
    <row r="1708" spans="58:59">
      <c r="BF1708" s="184"/>
      <c r="BG1708" s="184"/>
    </row>
    <row r="1709" spans="58:59">
      <c r="BF1709" s="184"/>
      <c r="BG1709" s="184"/>
    </row>
    <row r="1710" spans="58:59">
      <c r="BF1710" s="184"/>
      <c r="BG1710" s="184"/>
    </row>
    <row r="1711" spans="58:59">
      <c r="BF1711" s="184"/>
      <c r="BG1711" s="184"/>
    </row>
    <row r="1712" spans="58:59">
      <c r="BF1712" s="184"/>
      <c r="BG1712" s="184"/>
    </row>
    <row r="1713" spans="58:59">
      <c r="BF1713" s="184"/>
      <c r="BG1713" s="184"/>
    </row>
    <row r="1714" spans="58:59">
      <c r="BF1714" s="184"/>
      <c r="BG1714" s="184"/>
    </row>
    <row r="1715" spans="58:59">
      <c r="BF1715" s="184"/>
      <c r="BG1715" s="184"/>
    </row>
    <row r="1716" spans="58:59">
      <c r="BF1716" s="184"/>
      <c r="BG1716" s="184"/>
    </row>
    <row r="1717" spans="58:59">
      <c r="BF1717" s="184"/>
      <c r="BG1717" s="184"/>
    </row>
    <row r="1718" spans="58:59">
      <c r="BF1718" s="184"/>
      <c r="BG1718" s="184"/>
    </row>
    <row r="1719" spans="58:59">
      <c r="BF1719" s="184"/>
      <c r="BG1719" s="184"/>
    </row>
    <row r="1720" spans="58:59">
      <c r="BF1720" s="184"/>
      <c r="BG1720" s="184"/>
    </row>
    <row r="1721" spans="58:59">
      <c r="BF1721" s="184"/>
      <c r="BG1721" s="184"/>
    </row>
    <row r="1722" spans="58:59">
      <c r="BF1722" s="184"/>
      <c r="BG1722" s="184"/>
    </row>
    <row r="1723" spans="58:59">
      <c r="BF1723" s="184"/>
      <c r="BG1723" s="184"/>
    </row>
    <row r="1726" spans="58:59">
      <c r="BF1726" s="184"/>
      <c r="BG1726" s="184"/>
    </row>
    <row r="1727" spans="58:59">
      <c r="BF1727" s="184"/>
    </row>
    <row r="1728" spans="58:59">
      <c r="BF1728" s="184"/>
    </row>
    <row r="1729" spans="2:183">
      <c r="BF1729" s="184"/>
    </row>
    <row r="1730" spans="2:183">
      <c r="BF1730" s="184"/>
    </row>
    <row r="1731" spans="2:183">
      <c r="BF1731" s="184"/>
    </row>
    <row r="1740" spans="2:183">
      <c r="I1740" s="14" t="s">
        <v>824</v>
      </c>
      <c r="S1740" s="14" t="s">
        <v>825</v>
      </c>
      <c r="X1740" s="14" t="s">
        <v>232</v>
      </c>
      <c r="AC1740" s="14" t="s">
        <v>232</v>
      </c>
      <c r="AM1740" s="14" t="s">
        <v>233</v>
      </c>
      <c r="AW1740" s="14" t="s">
        <v>234</v>
      </c>
      <c r="BG1740" s="14" t="s">
        <v>235</v>
      </c>
      <c r="BQ1740" s="14" t="s">
        <v>236</v>
      </c>
      <c r="CA1740" s="14" t="s">
        <v>237</v>
      </c>
      <c r="CK1740" s="14" t="s">
        <v>238</v>
      </c>
      <c r="CU1740" s="14" t="s">
        <v>239</v>
      </c>
      <c r="DE1740" s="14" t="s">
        <v>240</v>
      </c>
      <c r="DF1740" s="53"/>
      <c r="DG1740" s="53"/>
      <c r="DH1740" s="53"/>
      <c r="DK1740" s="31"/>
      <c r="DL1740" s="31"/>
      <c r="DM1740" s="31"/>
      <c r="DN1740" s="31"/>
      <c r="DO1740" s="53" t="s">
        <v>241</v>
      </c>
      <c r="DP1740" s="53"/>
      <c r="DQ1740" s="53"/>
      <c r="DR1740" s="53"/>
      <c r="DU1740" s="31"/>
      <c r="DV1740" s="31"/>
      <c r="DW1740" s="31"/>
      <c r="DX1740" s="31"/>
      <c r="DY1740" s="53" t="s">
        <v>242</v>
      </c>
      <c r="DZ1740" s="53"/>
      <c r="EA1740" s="53"/>
      <c r="EB1740" s="53"/>
      <c r="EE1740" s="31"/>
      <c r="EF1740" s="31"/>
      <c r="EG1740" s="31"/>
      <c r="EH1740" s="31"/>
      <c r="EI1740" s="53" t="s">
        <v>243</v>
      </c>
      <c r="EJ1740" s="53"/>
      <c r="EK1740" s="53"/>
      <c r="EL1740" s="53"/>
      <c r="EO1740" s="31"/>
      <c r="EP1740" s="31"/>
      <c r="EQ1740" s="31"/>
      <c r="ER1740" s="31"/>
      <c r="ES1740" s="53" t="s">
        <v>244</v>
      </c>
      <c r="ET1740" s="53"/>
      <c r="EU1740" s="53"/>
      <c r="EV1740" s="53"/>
      <c r="EY1740" s="31"/>
      <c r="EZ1740" s="31"/>
      <c r="FA1740" s="31"/>
      <c r="FB1740" s="31"/>
      <c r="FC1740" s="53" t="s">
        <v>245</v>
      </c>
      <c r="FD1740" s="53"/>
      <c r="FE1740" s="53"/>
      <c r="FF1740" s="53"/>
      <c r="FI1740" s="31"/>
      <c r="FJ1740" s="31"/>
      <c r="FK1740" s="31"/>
      <c r="FL1740" s="31"/>
      <c r="FM1740" s="53" t="s">
        <v>246</v>
      </c>
      <c r="FN1740" s="53"/>
      <c r="FO1740" s="53"/>
      <c r="FP1740" s="53"/>
      <c r="FV1740" s="53" t="s">
        <v>568</v>
      </c>
      <c r="FW1740" s="53"/>
      <c r="FX1740" s="53"/>
      <c r="FY1740" s="53"/>
    </row>
    <row r="1741" spans="2:183">
      <c r="DF1741" s="31"/>
      <c r="DG1741" s="31"/>
      <c r="DH1741" s="31"/>
      <c r="DI1741" s="31"/>
      <c r="DK1741" s="31"/>
      <c r="DL1741" s="31"/>
      <c r="DM1741" s="31"/>
      <c r="DN1741" s="31"/>
      <c r="DO1741" s="31"/>
      <c r="DP1741" s="31"/>
      <c r="DQ1741" s="31"/>
      <c r="DR1741" s="31"/>
      <c r="DS1741" s="31"/>
      <c r="DU1741" s="31"/>
      <c r="DV1741" s="31"/>
      <c r="DW1741" s="31"/>
      <c r="DX1741" s="31"/>
      <c r="DY1741" s="31"/>
      <c r="DZ1741" s="31"/>
      <c r="EA1741" s="31"/>
      <c r="EB1741" s="31"/>
      <c r="EC1741" s="31"/>
      <c r="EE1741" s="31"/>
      <c r="EF1741" s="31"/>
      <c r="EG1741" s="31"/>
      <c r="EH1741" s="31"/>
      <c r="EI1741" s="31"/>
      <c r="EJ1741" s="31"/>
      <c r="EK1741" s="31"/>
      <c r="EL1741" s="31"/>
      <c r="EM1741" s="31"/>
      <c r="EO1741" s="31"/>
      <c r="EP1741" s="31"/>
      <c r="EQ1741" s="31"/>
      <c r="ER1741" s="31"/>
      <c r="ES1741" s="31"/>
      <c r="ET1741" s="31"/>
      <c r="EU1741" s="31"/>
      <c r="EV1741" s="31"/>
      <c r="EW1741" s="31"/>
      <c r="EY1741" s="31"/>
      <c r="EZ1741" s="31"/>
      <c r="FA1741" s="31"/>
      <c r="FB1741" s="31"/>
      <c r="FC1741" s="31"/>
      <c r="FD1741" s="31"/>
      <c r="FE1741" s="31"/>
      <c r="FF1741" s="31"/>
      <c r="FG1741" s="31"/>
      <c r="FI1741" s="31"/>
      <c r="FJ1741" s="31"/>
      <c r="FK1741" s="31"/>
      <c r="FL1741" s="31"/>
      <c r="FM1741" s="31"/>
      <c r="FN1741" s="31"/>
      <c r="FO1741" s="31"/>
      <c r="FP1741" s="31"/>
      <c r="FQ1741" s="31"/>
      <c r="FR1741" s="31"/>
      <c r="FV1741" s="31"/>
      <c r="FW1741" s="31"/>
      <c r="FX1741" s="31"/>
      <c r="FY1741" s="31"/>
      <c r="FZ1741" s="31"/>
    </row>
    <row r="1742" spans="2:183">
      <c r="B1742" s="165"/>
      <c r="D1742" s="165"/>
      <c r="I1742" s="164"/>
      <c r="J1742" s="164"/>
      <c r="K1742" s="164"/>
      <c r="L1742" s="164"/>
      <c r="M1742" s="164"/>
      <c r="N1742" s="165"/>
      <c r="S1742" s="164"/>
      <c r="T1742" s="164"/>
      <c r="U1742" s="164"/>
      <c r="V1742" s="164"/>
      <c r="W1742" s="164"/>
      <c r="X1742" s="165"/>
      <c r="AC1742" s="164"/>
      <c r="AD1742" s="164"/>
      <c r="AE1742" s="164"/>
      <c r="AF1742" s="164"/>
      <c r="AG1742" s="164"/>
      <c r="AH1742" s="165"/>
      <c r="AM1742" s="164"/>
      <c r="AN1742" s="164"/>
      <c r="AO1742" s="164"/>
      <c r="AP1742" s="164"/>
      <c r="AQ1742" s="164"/>
      <c r="AR1742" s="165"/>
      <c r="AW1742" s="164"/>
      <c r="AX1742" s="164"/>
      <c r="AY1742" s="164"/>
      <c r="AZ1742" s="164"/>
      <c r="BA1742" s="164"/>
      <c r="BB1742" s="165"/>
      <c r="BG1742" s="164"/>
      <c r="BH1742" s="164"/>
      <c r="BI1742" s="164"/>
      <c r="BJ1742" s="164"/>
      <c r="BK1742" s="164"/>
      <c r="BL1742" s="165"/>
      <c r="BQ1742" s="164"/>
      <c r="BR1742" s="164"/>
      <c r="BS1742" s="164"/>
      <c r="BT1742" s="164"/>
      <c r="BU1742" s="164"/>
      <c r="BV1742" s="165"/>
      <c r="CA1742" s="164"/>
      <c r="CB1742" s="164"/>
      <c r="CC1742" s="164"/>
      <c r="CD1742" s="164"/>
      <c r="CE1742" s="164"/>
      <c r="CF1742" s="165"/>
      <c r="CK1742" s="164"/>
      <c r="CL1742" s="164"/>
      <c r="CM1742" s="164"/>
      <c r="CN1742" s="164"/>
      <c r="CO1742" s="164"/>
      <c r="CP1742" s="165"/>
      <c r="CU1742" s="164"/>
      <c r="CV1742" s="164"/>
      <c r="CW1742" s="164"/>
      <c r="CX1742" s="164"/>
      <c r="CY1742" s="164"/>
      <c r="CZ1742" s="165"/>
      <c r="DE1742" s="164"/>
      <c r="DF1742" s="55"/>
      <c r="DG1742" s="55"/>
      <c r="DH1742" s="55"/>
      <c r="DI1742" s="55"/>
      <c r="DJ1742" s="54"/>
      <c r="DK1742" s="31"/>
      <c r="DL1742" s="31"/>
      <c r="DM1742" s="31"/>
      <c r="DN1742" s="31"/>
      <c r="DO1742" s="55"/>
      <c r="DP1742" s="55"/>
      <c r="DQ1742" s="55"/>
      <c r="DR1742" s="55"/>
      <c r="DS1742" s="55"/>
      <c r="DT1742" s="54"/>
      <c r="DU1742" s="31"/>
      <c r="DV1742" s="31"/>
      <c r="DW1742" s="31"/>
      <c r="DX1742" s="31"/>
      <c r="DY1742" s="55"/>
      <c r="DZ1742" s="55"/>
      <c r="EA1742" s="55"/>
      <c r="EB1742" s="55"/>
      <c r="EC1742" s="55"/>
      <c r="ED1742" s="54"/>
      <c r="EE1742" s="31"/>
      <c r="EF1742" s="31"/>
      <c r="EG1742" s="31"/>
      <c r="EH1742" s="31"/>
      <c r="EI1742" s="55"/>
      <c r="EJ1742" s="55"/>
      <c r="EK1742" s="55"/>
      <c r="EL1742" s="55"/>
      <c r="EM1742" s="55"/>
      <c r="EN1742" s="54"/>
      <c r="EO1742" s="31"/>
      <c r="EP1742" s="31"/>
      <c r="EQ1742" s="31"/>
      <c r="ER1742" s="31"/>
      <c r="ES1742" s="55"/>
      <c r="ET1742" s="55"/>
      <c r="EU1742" s="55"/>
      <c r="EV1742" s="55"/>
      <c r="EW1742" s="55"/>
      <c r="EX1742" s="54"/>
      <c r="EY1742" s="31"/>
      <c r="EZ1742" s="31"/>
      <c r="FA1742" s="31"/>
      <c r="FB1742" s="31"/>
      <c r="FC1742" s="55"/>
      <c r="FD1742" s="55"/>
      <c r="FE1742" s="55"/>
      <c r="FF1742" s="55"/>
      <c r="FG1742" s="55"/>
      <c r="FH1742" s="54"/>
      <c r="FI1742" s="31"/>
      <c r="FJ1742" s="31"/>
      <c r="FK1742" s="31"/>
      <c r="FL1742" s="31"/>
      <c r="FM1742" s="55"/>
      <c r="FN1742" s="55"/>
      <c r="FO1742" s="55"/>
      <c r="FP1742" s="55"/>
      <c r="FQ1742" s="55"/>
      <c r="FS1742" s="54"/>
      <c r="FV1742" s="50"/>
      <c r="FW1742" s="50"/>
      <c r="FX1742" s="50"/>
      <c r="FY1742" s="50"/>
      <c r="FZ1742" s="50"/>
      <c r="GA1742" s="50"/>
    </row>
    <row r="1743" spans="2:183">
      <c r="D1743" s="165"/>
      <c r="I1743" s="164"/>
      <c r="J1743" s="164"/>
      <c r="K1743" s="164"/>
      <c r="L1743" s="164"/>
      <c r="M1743" s="164"/>
      <c r="N1743" s="165"/>
      <c r="S1743" s="164"/>
      <c r="T1743" s="164"/>
      <c r="U1743" s="164"/>
      <c r="V1743" s="164"/>
      <c r="W1743" s="164"/>
      <c r="X1743" s="165"/>
      <c r="AC1743" s="164"/>
      <c r="AD1743" s="164"/>
      <c r="AE1743" s="164"/>
      <c r="AF1743" s="164"/>
      <c r="AG1743" s="164"/>
      <c r="AH1743" s="165"/>
      <c r="AM1743" s="164"/>
      <c r="AN1743" s="164"/>
      <c r="AO1743" s="164"/>
      <c r="AP1743" s="164"/>
      <c r="AQ1743" s="164"/>
      <c r="AR1743" s="165"/>
      <c r="AW1743" s="164"/>
      <c r="AX1743" s="164"/>
      <c r="AY1743" s="164"/>
      <c r="AZ1743" s="164"/>
      <c r="BA1743" s="164"/>
      <c r="BB1743" s="165"/>
      <c r="BG1743" s="164"/>
      <c r="BH1743" s="164"/>
      <c r="BI1743" s="164"/>
      <c r="BJ1743" s="164"/>
      <c r="BK1743" s="164"/>
      <c r="BL1743" s="165"/>
      <c r="BQ1743" s="164"/>
      <c r="BR1743" s="164"/>
      <c r="BS1743" s="164"/>
      <c r="BT1743" s="164"/>
      <c r="BU1743" s="164"/>
      <c r="BV1743" s="165"/>
      <c r="CA1743" s="164"/>
      <c r="CB1743" s="164"/>
      <c r="CC1743" s="164"/>
      <c r="CD1743" s="164"/>
      <c r="CE1743" s="164"/>
      <c r="CF1743" s="165"/>
      <c r="CK1743" s="164"/>
      <c r="CL1743" s="164"/>
      <c r="CM1743" s="164"/>
      <c r="CN1743" s="164"/>
      <c r="CO1743" s="164"/>
      <c r="CP1743" s="165"/>
      <c r="CU1743" s="164"/>
      <c r="CV1743" s="164"/>
      <c r="CW1743" s="164"/>
      <c r="CX1743" s="164"/>
      <c r="CY1743" s="164"/>
      <c r="CZ1743" s="165"/>
      <c r="DE1743" s="164"/>
      <c r="DF1743" s="55"/>
      <c r="DG1743" s="55"/>
      <c r="DH1743" s="55"/>
      <c r="DI1743" s="55"/>
      <c r="DJ1743" s="54"/>
      <c r="DK1743" s="31"/>
      <c r="DL1743" s="31"/>
      <c r="DM1743" s="31"/>
      <c r="DN1743" s="31"/>
      <c r="DO1743" s="55"/>
      <c r="DP1743" s="55"/>
      <c r="DQ1743" s="55"/>
      <c r="DR1743" s="55"/>
      <c r="DS1743" s="55"/>
      <c r="DT1743" s="54"/>
      <c r="DU1743" s="31"/>
      <c r="DV1743" s="31"/>
      <c r="DW1743" s="31"/>
      <c r="DX1743" s="31"/>
      <c r="DY1743" s="55"/>
      <c r="DZ1743" s="55"/>
      <c r="EA1743" s="55"/>
      <c r="EB1743" s="55"/>
      <c r="EC1743" s="55"/>
      <c r="ED1743" s="54"/>
      <c r="EE1743" s="31"/>
      <c r="EF1743" s="31"/>
      <c r="EG1743" s="31"/>
      <c r="EH1743" s="31"/>
      <c r="EI1743" s="55"/>
      <c r="EJ1743" s="55"/>
      <c r="EK1743" s="55"/>
      <c r="EL1743" s="55"/>
      <c r="EM1743" s="55"/>
      <c r="EN1743" s="54"/>
      <c r="EO1743" s="31"/>
      <c r="EP1743" s="31"/>
      <c r="EQ1743" s="31"/>
      <c r="ER1743" s="31"/>
      <c r="ES1743" s="55"/>
      <c r="ET1743" s="55"/>
      <c r="EU1743" s="55"/>
      <c r="EV1743" s="55"/>
      <c r="EW1743" s="55"/>
      <c r="EX1743" s="54"/>
      <c r="EY1743" s="31"/>
      <c r="EZ1743" s="31"/>
      <c r="FA1743" s="31"/>
      <c r="FB1743" s="31"/>
      <c r="FC1743" s="55"/>
      <c r="FD1743" s="55"/>
      <c r="FE1743" s="55"/>
      <c r="FF1743" s="55"/>
      <c r="FG1743" s="55"/>
      <c r="FH1743" s="54"/>
      <c r="FI1743" s="31"/>
      <c r="FJ1743" s="31"/>
      <c r="FK1743" s="31"/>
      <c r="FL1743" s="31"/>
      <c r="FM1743" s="55"/>
      <c r="FN1743" s="55"/>
      <c r="FO1743" s="55"/>
      <c r="FP1743" s="55"/>
      <c r="FQ1743" s="55"/>
      <c r="FS1743" s="54"/>
      <c r="FV1743" s="50"/>
      <c r="FW1743" s="50"/>
      <c r="FX1743" s="50"/>
      <c r="FY1743" s="50"/>
      <c r="FZ1743" s="50"/>
      <c r="GA1743" s="50"/>
    </row>
    <row r="1744" spans="2:183">
      <c r="D1744" s="165"/>
      <c r="I1744" s="164"/>
      <c r="J1744" s="164"/>
      <c r="K1744" s="164"/>
      <c r="L1744" s="164"/>
      <c r="M1744" s="164"/>
      <c r="N1744" s="165"/>
      <c r="S1744" s="164"/>
      <c r="T1744" s="164"/>
      <c r="U1744" s="164"/>
      <c r="V1744" s="164"/>
      <c r="W1744" s="164"/>
      <c r="X1744" s="165"/>
      <c r="AC1744" s="164"/>
      <c r="AD1744" s="164"/>
      <c r="AE1744" s="164"/>
      <c r="AF1744" s="164"/>
      <c r="AG1744" s="164"/>
      <c r="AH1744" s="165"/>
      <c r="AM1744" s="164"/>
      <c r="AN1744" s="164"/>
      <c r="AO1744" s="164"/>
      <c r="AP1744" s="164"/>
      <c r="AQ1744" s="164"/>
      <c r="AR1744" s="165"/>
      <c r="AW1744" s="164"/>
      <c r="AX1744" s="164"/>
      <c r="AY1744" s="164"/>
      <c r="AZ1744" s="164"/>
      <c r="BA1744" s="164"/>
      <c r="BB1744" s="165"/>
      <c r="BG1744" s="164"/>
      <c r="BH1744" s="164"/>
      <c r="BI1744" s="164"/>
      <c r="BJ1744" s="164"/>
      <c r="BK1744" s="164"/>
      <c r="BL1744" s="165"/>
      <c r="BQ1744" s="164"/>
      <c r="BR1744" s="164"/>
      <c r="BS1744" s="164"/>
      <c r="BT1744" s="164"/>
      <c r="BU1744" s="164"/>
      <c r="BV1744" s="165"/>
      <c r="CA1744" s="164"/>
      <c r="CB1744" s="164"/>
      <c r="CC1744" s="164"/>
      <c r="CD1744" s="164"/>
      <c r="CE1744" s="164"/>
      <c r="CF1744" s="165"/>
      <c r="CK1744" s="164"/>
      <c r="CL1744" s="164"/>
      <c r="CM1744" s="164"/>
      <c r="CN1744" s="164"/>
      <c r="CO1744" s="164"/>
      <c r="CP1744" s="165"/>
      <c r="CU1744" s="164"/>
      <c r="CV1744" s="164"/>
      <c r="CW1744" s="164"/>
      <c r="CX1744" s="164"/>
      <c r="CY1744" s="164"/>
      <c r="CZ1744" s="165"/>
      <c r="DE1744" s="164"/>
      <c r="DF1744" s="55"/>
      <c r="DG1744" s="55"/>
      <c r="DH1744" s="55"/>
      <c r="DI1744" s="55"/>
      <c r="DJ1744" s="54"/>
      <c r="DK1744" s="31"/>
      <c r="DL1744" s="31"/>
      <c r="DM1744" s="31"/>
      <c r="DN1744" s="31"/>
      <c r="DO1744" s="55"/>
      <c r="DP1744" s="55"/>
      <c r="DQ1744" s="55"/>
      <c r="DR1744" s="55"/>
      <c r="DS1744" s="55"/>
      <c r="DT1744" s="54"/>
      <c r="DU1744" s="31"/>
      <c r="DV1744" s="31"/>
      <c r="DW1744" s="31"/>
      <c r="DX1744" s="31"/>
      <c r="DY1744" s="55"/>
      <c r="DZ1744" s="55"/>
      <c r="EA1744" s="55"/>
      <c r="EB1744" s="55"/>
      <c r="EC1744" s="55"/>
      <c r="ED1744" s="54"/>
      <c r="EE1744" s="31"/>
      <c r="EF1744" s="31"/>
      <c r="EG1744" s="31"/>
      <c r="EH1744" s="31"/>
      <c r="EI1744" s="55"/>
      <c r="EJ1744" s="55"/>
      <c r="EK1744" s="55"/>
      <c r="EL1744" s="55"/>
      <c r="EM1744" s="55"/>
      <c r="EN1744" s="54"/>
      <c r="EO1744" s="31"/>
      <c r="EP1744" s="31"/>
      <c r="EQ1744" s="31"/>
      <c r="ER1744" s="31"/>
      <c r="ES1744" s="55"/>
      <c r="ET1744" s="55"/>
      <c r="EU1744" s="55"/>
      <c r="EV1744" s="55"/>
      <c r="EW1744" s="55"/>
      <c r="EX1744" s="54"/>
      <c r="EY1744" s="31"/>
      <c r="EZ1744" s="31"/>
      <c r="FA1744" s="31"/>
      <c r="FB1744" s="31"/>
      <c r="FC1744" s="55"/>
      <c r="FD1744" s="55"/>
      <c r="FE1744" s="55"/>
      <c r="FF1744" s="55"/>
      <c r="FG1744" s="55"/>
      <c r="FH1744" s="54"/>
      <c r="FI1744" s="31"/>
      <c r="FJ1744" s="31"/>
      <c r="FK1744" s="31"/>
      <c r="FL1744" s="31"/>
      <c r="FM1744" s="55"/>
      <c r="FN1744" s="55"/>
      <c r="FO1744" s="55"/>
      <c r="FP1744" s="55"/>
      <c r="FQ1744" s="55"/>
      <c r="FS1744" s="54"/>
      <c r="FV1744" s="50"/>
      <c r="FW1744" s="50"/>
      <c r="FX1744" s="50"/>
      <c r="FY1744" s="50"/>
      <c r="FZ1744" s="50"/>
      <c r="GA1744" s="50"/>
    </row>
    <row r="1745" spans="4:183">
      <c r="D1745" s="165"/>
      <c r="I1745" s="164"/>
      <c r="J1745" s="164"/>
      <c r="K1745" s="164"/>
      <c r="L1745" s="164"/>
      <c r="M1745" s="164"/>
      <c r="N1745" s="165"/>
      <c r="S1745" s="164"/>
      <c r="T1745" s="164"/>
      <c r="U1745" s="164"/>
      <c r="V1745" s="164"/>
      <c r="W1745" s="164"/>
      <c r="X1745" s="165"/>
      <c r="AC1745" s="164"/>
      <c r="AD1745" s="164"/>
      <c r="AE1745" s="164"/>
      <c r="AF1745" s="164"/>
      <c r="AG1745" s="164"/>
      <c r="AH1745" s="165"/>
      <c r="AM1745" s="164"/>
      <c r="AN1745" s="164"/>
      <c r="AO1745" s="164"/>
      <c r="AP1745" s="164"/>
      <c r="AQ1745" s="164"/>
      <c r="AR1745" s="165"/>
      <c r="AW1745" s="164"/>
      <c r="AX1745" s="164"/>
      <c r="AY1745" s="164"/>
      <c r="AZ1745" s="164"/>
      <c r="BA1745" s="164"/>
      <c r="BB1745" s="165"/>
      <c r="BG1745" s="164"/>
      <c r="BH1745" s="164"/>
      <c r="BI1745" s="164"/>
      <c r="BJ1745" s="164"/>
      <c r="BK1745" s="164"/>
      <c r="BL1745" s="165"/>
      <c r="BQ1745" s="164"/>
      <c r="BR1745" s="164"/>
      <c r="BS1745" s="164"/>
      <c r="BT1745" s="164"/>
      <c r="BU1745" s="164"/>
      <c r="BV1745" s="165"/>
      <c r="CA1745" s="164"/>
      <c r="CB1745" s="164"/>
      <c r="CC1745" s="164"/>
      <c r="CD1745" s="164"/>
      <c r="CE1745" s="164"/>
      <c r="CF1745" s="165"/>
      <c r="CK1745" s="164"/>
      <c r="CL1745" s="164"/>
      <c r="CM1745" s="164"/>
      <c r="CN1745" s="164"/>
      <c r="CO1745" s="164"/>
      <c r="CP1745" s="165"/>
      <c r="CU1745" s="164"/>
      <c r="CV1745" s="164"/>
      <c r="CW1745" s="164"/>
      <c r="CX1745" s="164"/>
      <c r="CY1745" s="164"/>
      <c r="CZ1745" s="165"/>
      <c r="DE1745" s="164"/>
      <c r="DF1745" s="55"/>
      <c r="DG1745" s="55"/>
      <c r="DH1745" s="55"/>
      <c r="DI1745" s="55"/>
      <c r="DJ1745" s="54"/>
      <c r="DK1745" s="31"/>
      <c r="DL1745" s="31"/>
      <c r="DM1745" s="31"/>
      <c r="DN1745" s="31"/>
      <c r="DO1745" s="55"/>
      <c r="DP1745" s="55"/>
      <c r="DQ1745" s="55"/>
      <c r="DR1745" s="55"/>
      <c r="DS1745" s="55"/>
      <c r="DT1745" s="54"/>
      <c r="DU1745" s="31"/>
      <c r="DV1745" s="31"/>
      <c r="DW1745" s="31"/>
      <c r="DX1745" s="31"/>
      <c r="DY1745" s="55"/>
      <c r="DZ1745" s="55"/>
      <c r="EA1745" s="55"/>
      <c r="EB1745" s="55"/>
      <c r="EC1745" s="55"/>
      <c r="ED1745" s="54"/>
      <c r="EE1745" s="31"/>
      <c r="EF1745" s="31"/>
      <c r="EG1745" s="31"/>
      <c r="EH1745" s="31"/>
      <c r="EI1745" s="55"/>
      <c r="EJ1745" s="55"/>
      <c r="EK1745" s="55"/>
      <c r="EL1745" s="55"/>
      <c r="EM1745" s="55"/>
      <c r="EN1745" s="54"/>
      <c r="EO1745" s="31"/>
      <c r="EP1745" s="31"/>
      <c r="EQ1745" s="31"/>
      <c r="ER1745" s="31"/>
      <c r="ES1745" s="55"/>
      <c r="ET1745" s="55"/>
      <c r="EU1745" s="55"/>
      <c r="EV1745" s="55"/>
      <c r="EW1745" s="55"/>
      <c r="EX1745" s="54"/>
      <c r="EY1745" s="31"/>
      <c r="EZ1745" s="31"/>
      <c r="FA1745" s="31"/>
      <c r="FB1745" s="31"/>
      <c r="FC1745" s="55"/>
      <c r="FD1745" s="55"/>
      <c r="FE1745" s="55"/>
      <c r="FF1745" s="55"/>
      <c r="FG1745" s="55"/>
      <c r="FH1745" s="54"/>
      <c r="FI1745" s="31"/>
      <c r="FJ1745" s="31"/>
      <c r="FK1745" s="31"/>
      <c r="FL1745" s="31"/>
      <c r="FM1745" s="55"/>
      <c r="FN1745" s="55"/>
      <c r="FO1745" s="55"/>
      <c r="FP1745" s="55"/>
      <c r="FQ1745" s="55"/>
      <c r="FS1745" s="54"/>
      <c r="FV1745" s="50"/>
      <c r="FW1745" s="50"/>
      <c r="FX1745" s="50"/>
      <c r="FY1745" s="50"/>
      <c r="FZ1745" s="50"/>
      <c r="GA1745" s="50"/>
    </row>
    <row r="1746" spans="4:183">
      <c r="D1746" s="165"/>
      <c r="I1746" s="164"/>
      <c r="J1746" s="164"/>
      <c r="K1746" s="164"/>
      <c r="L1746" s="164"/>
      <c r="M1746" s="164"/>
      <c r="N1746" s="165"/>
      <c r="S1746" s="164"/>
      <c r="T1746" s="164"/>
      <c r="U1746" s="164"/>
      <c r="V1746" s="164"/>
      <c r="W1746" s="164"/>
      <c r="X1746" s="165"/>
      <c r="AC1746" s="164"/>
      <c r="AD1746" s="164"/>
      <c r="AE1746" s="164"/>
      <c r="AF1746" s="164"/>
      <c r="AG1746" s="164"/>
      <c r="AH1746" s="165"/>
      <c r="AM1746" s="164"/>
      <c r="AN1746" s="164"/>
      <c r="AO1746" s="164"/>
      <c r="AP1746" s="164"/>
      <c r="AQ1746" s="164"/>
      <c r="AR1746" s="165"/>
      <c r="AW1746" s="164"/>
      <c r="AX1746" s="164"/>
      <c r="AY1746" s="164"/>
      <c r="AZ1746" s="164"/>
      <c r="BA1746" s="164"/>
      <c r="BB1746" s="165"/>
      <c r="BG1746" s="164"/>
      <c r="BH1746" s="164"/>
      <c r="BI1746" s="164"/>
      <c r="BJ1746" s="164"/>
      <c r="BK1746" s="164"/>
      <c r="BL1746" s="165"/>
      <c r="BQ1746" s="164"/>
      <c r="BR1746" s="164"/>
      <c r="BS1746" s="164"/>
      <c r="BT1746" s="164"/>
      <c r="BU1746" s="164"/>
      <c r="BV1746" s="165"/>
      <c r="CA1746" s="164"/>
      <c r="CB1746" s="164"/>
      <c r="CC1746" s="164"/>
      <c r="CD1746" s="164"/>
      <c r="CE1746" s="164"/>
      <c r="CF1746" s="165"/>
      <c r="CK1746" s="164"/>
      <c r="CL1746" s="164"/>
      <c r="CM1746" s="164"/>
      <c r="CN1746" s="164"/>
      <c r="CO1746" s="164"/>
      <c r="CP1746" s="165"/>
      <c r="CU1746" s="164"/>
      <c r="CV1746" s="164"/>
      <c r="CW1746" s="164"/>
      <c r="CX1746" s="164"/>
      <c r="CY1746" s="164"/>
      <c r="CZ1746" s="165"/>
      <c r="DE1746" s="164"/>
      <c r="DF1746" s="55"/>
      <c r="DG1746" s="55"/>
      <c r="DH1746" s="55"/>
      <c r="DI1746" s="55"/>
      <c r="DJ1746" s="54"/>
      <c r="DK1746" s="31"/>
      <c r="DL1746" s="31"/>
      <c r="DM1746" s="31"/>
      <c r="DN1746" s="31"/>
      <c r="DO1746" s="55"/>
      <c r="DP1746" s="55"/>
      <c r="DQ1746" s="55"/>
      <c r="DR1746" s="55"/>
      <c r="DS1746" s="55"/>
      <c r="DT1746" s="54"/>
      <c r="DU1746" s="31"/>
      <c r="DV1746" s="31"/>
      <c r="DW1746" s="31"/>
      <c r="DX1746" s="31"/>
      <c r="DY1746" s="55"/>
      <c r="DZ1746" s="55"/>
      <c r="EA1746" s="55"/>
      <c r="EB1746" s="55"/>
      <c r="EC1746" s="55"/>
      <c r="ED1746" s="54"/>
      <c r="EE1746" s="31"/>
      <c r="EF1746" s="31"/>
      <c r="EG1746" s="31"/>
      <c r="EH1746" s="31"/>
      <c r="EI1746" s="55"/>
      <c r="EJ1746" s="55"/>
      <c r="EK1746" s="55"/>
      <c r="EL1746" s="55"/>
      <c r="EM1746" s="55"/>
      <c r="EN1746" s="54"/>
      <c r="EO1746" s="31"/>
      <c r="EP1746" s="31"/>
      <c r="EQ1746" s="31"/>
      <c r="ER1746" s="31"/>
      <c r="ES1746" s="55"/>
      <c r="ET1746" s="55"/>
      <c r="EU1746" s="55"/>
      <c r="EV1746" s="55"/>
      <c r="EW1746" s="55"/>
      <c r="EX1746" s="54"/>
      <c r="EY1746" s="31"/>
      <c r="EZ1746" s="31"/>
      <c r="FA1746" s="31"/>
      <c r="FB1746" s="31"/>
      <c r="FC1746" s="55"/>
      <c r="FD1746" s="55"/>
      <c r="FE1746" s="55"/>
      <c r="FF1746" s="55"/>
      <c r="FG1746" s="55"/>
      <c r="FH1746" s="54"/>
      <c r="FI1746" s="31"/>
      <c r="FJ1746" s="31"/>
      <c r="FK1746" s="31"/>
      <c r="FL1746" s="31"/>
      <c r="FM1746" s="55"/>
      <c r="FN1746" s="55"/>
      <c r="FO1746" s="55"/>
      <c r="FP1746" s="55"/>
      <c r="FQ1746" s="55"/>
      <c r="FS1746" s="54"/>
      <c r="FV1746" s="50"/>
      <c r="FW1746" s="50"/>
      <c r="FX1746" s="50"/>
      <c r="FY1746" s="50"/>
      <c r="FZ1746" s="50"/>
      <c r="GA1746" s="50"/>
    </row>
    <row r="1747" spans="4:183">
      <c r="D1747" s="165"/>
      <c r="I1747" s="164"/>
      <c r="J1747" s="164"/>
      <c r="K1747" s="164"/>
      <c r="L1747" s="164"/>
      <c r="M1747" s="164"/>
      <c r="N1747" s="165"/>
      <c r="S1747" s="164"/>
      <c r="T1747" s="164"/>
      <c r="U1747" s="164"/>
      <c r="V1747" s="164"/>
      <c r="W1747" s="164"/>
      <c r="X1747" s="165"/>
      <c r="AC1747" s="164"/>
      <c r="AD1747" s="164"/>
      <c r="AE1747" s="164"/>
      <c r="AF1747" s="164"/>
      <c r="AG1747" s="164"/>
      <c r="AH1747" s="165"/>
      <c r="AM1747" s="164"/>
      <c r="AN1747" s="164"/>
      <c r="AO1747" s="164"/>
      <c r="AP1747" s="164"/>
      <c r="AQ1747" s="164"/>
      <c r="AR1747" s="165"/>
      <c r="AW1747" s="164"/>
      <c r="AX1747" s="164"/>
      <c r="AY1747" s="164"/>
      <c r="AZ1747" s="164"/>
      <c r="BA1747" s="164"/>
      <c r="BB1747" s="165"/>
      <c r="BG1747" s="164"/>
      <c r="BH1747" s="164"/>
      <c r="BI1747" s="164"/>
      <c r="BJ1747" s="164"/>
      <c r="BK1747" s="164"/>
      <c r="BL1747" s="165"/>
      <c r="BQ1747" s="164"/>
      <c r="BR1747" s="164"/>
      <c r="BS1747" s="164"/>
      <c r="BT1747" s="164"/>
      <c r="BU1747" s="164"/>
      <c r="BV1747" s="165"/>
      <c r="CA1747" s="164"/>
      <c r="CB1747" s="164"/>
      <c r="CC1747" s="164"/>
      <c r="CD1747" s="164"/>
      <c r="CE1747" s="164"/>
      <c r="CF1747" s="165"/>
      <c r="CK1747" s="164"/>
      <c r="CL1747" s="164"/>
      <c r="CM1747" s="164"/>
      <c r="CN1747" s="164"/>
      <c r="CO1747" s="164"/>
      <c r="CP1747" s="165"/>
      <c r="CU1747" s="164"/>
      <c r="CV1747" s="164"/>
      <c r="CW1747" s="164"/>
      <c r="CX1747" s="164"/>
      <c r="CY1747" s="164"/>
      <c r="CZ1747" s="165"/>
      <c r="DE1747" s="164"/>
      <c r="DF1747" s="55"/>
      <c r="DG1747" s="55"/>
      <c r="DH1747" s="55"/>
      <c r="DI1747" s="55"/>
      <c r="DJ1747" s="54"/>
      <c r="DK1747" s="31"/>
      <c r="DL1747" s="31"/>
      <c r="DM1747" s="31"/>
      <c r="DN1747" s="31"/>
      <c r="DO1747" s="55"/>
      <c r="DP1747" s="55"/>
      <c r="DQ1747" s="55"/>
      <c r="DR1747" s="55"/>
      <c r="DS1747" s="55"/>
      <c r="DT1747" s="54"/>
      <c r="DU1747" s="31"/>
      <c r="DV1747" s="31"/>
      <c r="DW1747" s="31"/>
      <c r="DX1747" s="31"/>
      <c r="DY1747" s="55"/>
      <c r="DZ1747" s="55"/>
      <c r="EA1747" s="55"/>
      <c r="EB1747" s="55"/>
      <c r="EC1747" s="55"/>
      <c r="ED1747" s="54"/>
      <c r="EE1747" s="31"/>
      <c r="EF1747" s="31"/>
      <c r="EG1747" s="31"/>
      <c r="EH1747" s="31"/>
      <c r="EI1747" s="55"/>
      <c r="EJ1747" s="55"/>
      <c r="EK1747" s="55"/>
      <c r="EL1747" s="55"/>
      <c r="EM1747" s="55"/>
      <c r="EN1747" s="54"/>
      <c r="EO1747" s="31"/>
      <c r="EP1747" s="31"/>
      <c r="EQ1747" s="31"/>
      <c r="ER1747" s="31"/>
      <c r="ES1747" s="55"/>
      <c r="ET1747" s="55"/>
      <c r="EU1747" s="55"/>
      <c r="EV1747" s="55"/>
      <c r="EW1747" s="55"/>
      <c r="EX1747" s="54"/>
      <c r="EY1747" s="31"/>
      <c r="EZ1747" s="31"/>
      <c r="FA1747" s="31"/>
      <c r="FB1747" s="31"/>
      <c r="FC1747" s="55"/>
      <c r="FD1747" s="55"/>
      <c r="FE1747" s="55"/>
      <c r="FF1747" s="55"/>
      <c r="FG1747" s="55"/>
      <c r="FH1747" s="54"/>
      <c r="FI1747" s="31"/>
      <c r="FJ1747" s="31"/>
      <c r="FK1747" s="31"/>
      <c r="FL1747" s="31"/>
      <c r="FM1747" s="55"/>
      <c r="FN1747" s="55"/>
      <c r="FO1747" s="55"/>
      <c r="FP1747" s="55"/>
      <c r="FQ1747" s="55"/>
      <c r="FS1747" s="54"/>
      <c r="FV1747" s="50"/>
      <c r="FW1747" s="50"/>
      <c r="FX1747" s="50"/>
      <c r="FY1747" s="50"/>
      <c r="FZ1747" s="50"/>
      <c r="GA1747" s="50"/>
    </row>
    <row r="1748" spans="4:183">
      <c r="D1748" s="165"/>
      <c r="I1748" s="164"/>
      <c r="J1748" s="164"/>
      <c r="K1748" s="164"/>
      <c r="L1748" s="164"/>
      <c r="M1748" s="164"/>
      <c r="N1748" s="165"/>
      <c r="S1748" s="164"/>
      <c r="T1748" s="164"/>
      <c r="U1748" s="164"/>
      <c r="V1748" s="164"/>
      <c r="W1748" s="164"/>
      <c r="X1748" s="165"/>
      <c r="AC1748" s="164"/>
      <c r="AD1748" s="164"/>
      <c r="AE1748" s="164"/>
      <c r="AF1748" s="164"/>
      <c r="AG1748" s="164"/>
      <c r="AH1748" s="165"/>
      <c r="AM1748" s="164"/>
      <c r="AN1748" s="164"/>
      <c r="AO1748" s="164"/>
      <c r="AP1748" s="164"/>
      <c r="AQ1748" s="164"/>
      <c r="AR1748" s="165"/>
      <c r="AW1748" s="164"/>
      <c r="AX1748" s="164"/>
      <c r="AY1748" s="164"/>
      <c r="AZ1748" s="164"/>
      <c r="BA1748" s="164"/>
      <c r="BB1748" s="165"/>
      <c r="BG1748" s="164"/>
      <c r="BH1748" s="164"/>
      <c r="BI1748" s="164"/>
      <c r="BJ1748" s="164"/>
      <c r="BK1748" s="164"/>
      <c r="BL1748" s="165"/>
      <c r="BQ1748" s="164"/>
      <c r="BR1748" s="164"/>
      <c r="BS1748" s="164"/>
      <c r="BT1748" s="164"/>
      <c r="BU1748" s="164"/>
      <c r="BV1748" s="165"/>
      <c r="CA1748" s="164"/>
      <c r="CB1748" s="164"/>
      <c r="CC1748" s="164"/>
      <c r="CD1748" s="164"/>
      <c r="CE1748" s="164"/>
      <c r="CF1748" s="165"/>
      <c r="CK1748" s="164"/>
      <c r="CL1748" s="164"/>
      <c r="CM1748" s="164"/>
      <c r="CN1748" s="164"/>
      <c r="CO1748" s="164"/>
      <c r="CP1748" s="165"/>
      <c r="CU1748" s="164"/>
      <c r="CV1748" s="164"/>
      <c r="CW1748" s="164"/>
      <c r="CX1748" s="164"/>
      <c r="CY1748" s="164"/>
      <c r="CZ1748" s="165"/>
      <c r="DE1748" s="164"/>
      <c r="DF1748" s="55"/>
      <c r="DG1748" s="55"/>
      <c r="DH1748" s="55"/>
      <c r="DI1748" s="55"/>
      <c r="DJ1748" s="54"/>
      <c r="DK1748" s="31"/>
      <c r="DL1748" s="31"/>
      <c r="DM1748" s="31"/>
      <c r="DN1748" s="31"/>
      <c r="DO1748" s="55"/>
      <c r="DP1748" s="55"/>
      <c r="DQ1748" s="55"/>
      <c r="DR1748" s="55"/>
      <c r="DS1748" s="55"/>
      <c r="DT1748" s="54"/>
      <c r="DU1748" s="31"/>
      <c r="DV1748" s="31"/>
      <c r="DW1748" s="31"/>
      <c r="DX1748" s="31"/>
      <c r="DY1748" s="55"/>
      <c r="DZ1748" s="55"/>
      <c r="EA1748" s="55"/>
      <c r="EB1748" s="55"/>
      <c r="EC1748" s="55"/>
      <c r="ED1748" s="54"/>
      <c r="EE1748" s="31"/>
      <c r="EF1748" s="31"/>
      <c r="EG1748" s="31"/>
      <c r="EH1748" s="31"/>
      <c r="EI1748" s="55"/>
      <c r="EJ1748" s="55"/>
      <c r="EK1748" s="55"/>
      <c r="EL1748" s="55"/>
      <c r="EM1748" s="55"/>
      <c r="EN1748" s="54"/>
      <c r="EO1748" s="31"/>
      <c r="EP1748" s="31"/>
      <c r="EQ1748" s="31"/>
      <c r="ER1748" s="31"/>
      <c r="ES1748" s="55"/>
      <c r="ET1748" s="55"/>
      <c r="EU1748" s="55"/>
      <c r="EV1748" s="55"/>
      <c r="EW1748" s="55"/>
      <c r="EX1748" s="54"/>
      <c r="EY1748" s="31"/>
      <c r="EZ1748" s="31"/>
      <c r="FA1748" s="31"/>
      <c r="FB1748" s="31"/>
      <c r="FC1748" s="55"/>
      <c r="FD1748" s="55"/>
      <c r="FE1748" s="55"/>
      <c r="FF1748" s="55"/>
      <c r="FG1748" s="55"/>
      <c r="FH1748" s="54"/>
      <c r="FI1748" s="31"/>
      <c r="FJ1748" s="31"/>
      <c r="FK1748" s="31"/>
      <c r="FL1748" s="31"/>
      <c r="FM1748" s="55"/>
      <c r="FN1748" s="55"/>
      <c r="FO1748" s="55"/>
      <c r="FP1748" s="55"/>
      <c r="FQ1748" s="55"/>
      <c r="FS1748" s="54"/>
      <c r="FV1748" s="50"/>
      <c r="FW1748" s="50"/>
      <c r="FX1748" s="50"/>
      <c r="FY1748" s="50"/>
      <c r="FZ1748" s="50"/>
      <c r="GA1748" s="50"/>
    </row>
    <row r="1749" spans="4:183">
      <c r="D1749" s="165"/>
      <c r="I1749" s="164"/>
      <c r="J1749" s="164"/>
      <c r="K1749" s="164"/>
      <c r="L1749" s="164"/>
      <c r="M1749" s="164"/>
      <c r="N1749" s="165"/>
      <c r="S1749" s="164"/>
      <c r="T1749" s="164"/>
      <c r="U1749" s="164"/>
      <c r="V1749" s="164"/>
      <c r="W1749" s="164"/>
      <c r="X1749" s="165"/>
      <c r="AC1749" s="164"/>
      <c r="AD1749" s="164"/>
      <c r="AE1749" s="164"/>
      <c r="AF1749" s="164"/>
      <c r="AG1749" s="164"/>
      <c r="AH1749" s="165"/>
      <c r="AM1749" s="164"/>
      <c r="AN1749" s="164"/>
      <c r="AO1749" s="164"/>
      <c r="AP1749" s="164"/>
      <c r="AQ1749" s="164"/>
      <c r="AR1749" s="165"/>
      <c r="AW1749" s="164"/>
      <c r="AX1749" s="164"/>
      <c r="AY1749" s="164"/>
      <c r="AZ1749" s="164"/>
      <c r="BA1749" s="164"/>
      <c r="BB1749" s="165"/>
      <c r="BG1749" s="164"/>
      <c r="BH1749" s="164"/>
      <c r="BI1749" s="164"/>
      <c r="BJ1749" s="164"/>
      <c r="BK1749" s="164"/>
      <c r="BL1749" s="165"/>
      <c r="BQ1749" s="164"/>
      <c r="BR1749" s="164"/>
      <c r="BS1749" s="164"/>
      <c r="BT1749" s="164"/>
      <c r="BU1749" s="164"/>
      <c r="BV1749" s="165"/>
      <c r="CA1749" s="164"/>
      <c r="CB1749" s="164"/>
      <c r="CC1749" s="164"/>
      <c r="CD1749" s="164"/>
      <c r="CE1749" s="164"/>
      <c r="CF1749" s="165"/>
      <c r="CK1749" s="164"/>
      <c r="CL1749" s="164"/>
      <c r="CM1749" s="164"/>
      <c r="CN1749" s="164"/>
      <c r="CO1749" s="164"/>
      <c r="CP1749" s="165"/>
      <c r="CU1749" s="164"/>
      <c r="CV1749" s="164"/>
      <c r="CW1749" s="164"/>
      <c r="CX1749" s="164"/>
      <c r="CY1749" s="164"/>
      <c r="CZ1749" s="165"/>
      <c r="DE1749" s="164"/>
      <c r="DF1749" s="55"/>
      <c r="DG1749" s="55"/>
      <c r="DH1749" s="55"/>
      <c r="DI1749" s="55"/>
      <c r="DJ1749" s="54"/>
      <c r="DK1749" s="31"/>
      <c r="DL1749" s="31"/>
      <c r="DM1749" s="31"/>
      <c r="DN1749" s="31"/>
      <c r="DO1749" s="55"/>
      <c r="DP1749" s="55"/>
      <c r="DQ1749" s="55"/>
      <c r="DR1749" s="55"/>
      <c r="DS1749" s="55"/>
      <c r="DT1749" s="54"/>
      <c r="DU1749" s="31"/>
      <c r="DV1749" s="31"/>
      <c r="DW1749" s="31"/>
      <c r="DX1749" s="31"/>
      <c r="DY1749" s="55"/>
      <c r="DZ1749" s="55"/>
      <c r="EA1749" s="55"/>
      <c r="EB1749" s="55"/>
      <c r="EC1749" s="55"/>
      <c r="ED1749" s="54"/>
      <c r="EE1749" s="31"/>
      <c r="EF1749" s="31"/>
      <c r="EG1749" s="31"/>
      <c r="EH1749" s="31"/>
      <c r="EI1749" s="55"/>
      <c r="EJ1749" s="55"/>
      <c r="EK1749" s="55"/>
      <c r="EL1749" s="55"/>
      <c r="EM1749" s="55"/>
      <c r="EN1749" s="54"/>
      <c r="EO1749" s="31"/>
      <c r="EP1749" s="31"/>
      <c r="EQ1749" s="31"/>
      <c r="ER1749" s="31"/>
      <c r="ES1749" s="55"/>
      <c r="ET1749" s="55"/>
      <c r="EU1749" s="55"/>
      <c r="EV1749" s="55"/>
      <c r="EW1749" s="55"/>
      <c r="EX1749" s="54"/>
      <c r="EY1749" s="31"/>
      <c r="EZ1749" s="31"/>
      <c r="FA1749" s="31"/>
      <c r="FB1749" s="31"/>
      <c r="FC1749" s="55"/>
      <c r="FD1749" s="55"/>
      <c r="FE1749" s="55"/>
      <c r="FF1749" s="55"/>
      <c r="FG1749" s="55"/>
      <c r="FH1749" s="54"/>
      <c r="FI1749" s="31"/>
      <c r="FJ1749" s="31"/>
      <c r="FK1749" s="31"/>
      <c r="FL1749" s="31"/>
      <c r="FM1749" s="55"/>
      <c r="FN1749" s="55"/>
      <c r="FO1749" s="55"/>
      <c r="FP1749" s="55"/>
      <c r="FQ1749" s="55"/>
      <c r="FS1749" s="54"/>
      <c r="FV1749" s="50"/>
      <c r="FW1749" s="50"/>
      <c r="FX1749" s="50"/>
      <c r="FY1749" s="50"/>
      <c r="FZ1749" s="50"/>
      <c r="GA1749" s="50"/>
    </row>
    <row r="1750" spans="4:183">
      <c r="D1750" s="165"/>
      <c r="I1750" s="164"/>
      <c r="J1750" s="164"/>
      <c r="K1750" s="164"/>
      <c r="L1750" s="164"/>
      <c r="M1750" s="164"/>
      <c r="N1750" s="165"/>
      <c r="S1750" s="164"/>
      <c r="T1750" s="164"/>
      <c r="U1750" s="164"/>
      <c r="V1750" s="164"/>
      <c r="W1750" s="164"/>
      <c r="X1750" s="165"/>
      <c r="AC1750" s="164"/>
      <c r="AD1750" s="164"/>
      <c r="AE1750" s="164"/>
      <c r="AF1750" s="164"/>
      <c r="AG1750" s="164"/>
      <c r="AH1750" s="165"/>
      <c r="AM1750" s="164"/>
      <c r="AN1750" s="164"/>
      <c r="AO1750" s="164"/>
      <c r="AP1750" s="164"/>
      <c r="AQ1750" s="164"/>
      <c r="AR1750" s="165"/>
      <c r="AW1750" s="164"/>
      <c r="AX1750" s="164"/>
      <c r="AY1750" s="164"/>
      <c r="AZ1750" s="164"/>
      <c r="BA1750" s="164"/>
      <c r="BB1750" s="165"/>
      <c r="BG1750" s="164"/>
      <c r="BH1750" s="164"/>
      <c r="BI1750" s="164"/>
      <c r="BJ1750" s="164"/>
      <c r="BK1750" s="164"/>
      <c r="BL1750" s="165"/>
      <c r="BQ1750" s="164"/>
      <c r="BR1750" s="164"/>
      <c r="BS1750" s="164"/>
      <c r="BT1750" s="164"/>
      <c r="BU1750" s="164"/>
      <c r="BV1750" s="165"/>
      <c r="CA1750" s="164"/>
      <c r="CB1750" s="164"/>
      <c r="CC1750" s="164"/>
      <c r="CD1750" s="164"/>
      <c r="CE1750" s="164"/>
      <c r="CF1750" s="165"/>
      <c r="CK1750" s="164"/>
      <c r="CL1750" s="164"/>
      <c r="CM1750" s="164"/>
      <c r="CN1750" s="164"/>
      <c r="CO1750" s="164"/>
      <c r="CP1750" s="165"/>
      <c r="CU1750" s="164"/>
      <c r="CV1750" s="164"/>
      <c r="CW1750" s="164"/>
      <c r="CX1750" s="164"/>
      <c r="CY1750" s="164"/>
      <c r="CZ1750" s="165"/>
      <c r="DE1750" s="164"/>
      <c r="DF1750" s="55"/>
      <c r="DG1750" s="55"/>
      <c r="DH1750" s="55"/>
      <c r="DI1750" s="55"/>
      <c r="DJ1750" s="54"/>
      <c r="DK1750" s="31"/>
      <c r="DL1750" s="31"/>
      <c r="DM1750" s="31"/>
      <c r="DN1750" s="31"/>
      <c r="DO1750" s="55"/>
      <c r="DP1750" s="55"/>
      <c r="DQ1750" s="55"/>
      <c r="DR1750" s="55"/>
      <c r="DS1750" s="55"/>
      <c r="DT1750" s="54"/>
      <c r="DU1750" s="31"/>
      <c r="DV1750" s="31"/>
      <c r="DW1750" s="31"/>
      <c r="DX1750" s="31"/>
      <c r="DY1750" s="55"/>
      <c r="DZ1750" s="55"/>
      <c r="EA1750" s="55"/>
      <c r="EB1750" s="55"/>
      <c r="EC1750" s="55"/>
      <c r="ED1750" s="54"/>
      <c r="EE1750" s="31"/>
      <c r="EF1750" s="31"/>
      <c r="EG1750" s="31"/>
      <c r="EH1750" s="31"/>
      <c r="EI1750" s="55"/>
      <c r="EJ1750" s="55"/>
      <c r="EK1750" s="55"/>
      <c r="EL1750" s="55"/>
      <c r="EM1750" s="55"/>
      <c r="EN1750" s="54"/>
      <c r="EO1750" s="31"/>
      <c r="EP1750" s="31"/>
      <c r="EQ1750" s="31"/>
      <c r="ER1750" s="31"/>
      <c r="ES1750" s="55"/>
      <c r="ET1750" s="55"/>
      <c r="EU1750" s="55"/>
      <c r="EV1750" s="55"/>
      <c r="EW1750" s="55"/>
      <c r="EX1750" s="54"/>
      <c r="EY1750" s="31"/>
      <c r="EZ1750" s="31"/>
      <c r="FA1750" s="31"/>
      <c r="FB1750" s="31"/>
      <c r="FC1750" s="55"/>
      <c r="FD1750" s="55"/>
      <c r="FE1750" s="55"/>
      <c r="FF1750" s="55"/>
      <c r="FG1750" s="55"/>
      <c r="FH1750" s="54"/>
      <c r="FI1750" s="31"/>
      <c r="FJ1750" s="31"/>
      <c r="FK1750" s="31"/>
      <c r="FL1750" s="31"/>
      <c r="FM1750" s="55"/>
      <c r="FN1750" s="55"/>
      <c r="FO1750" s="55"/>
      <c r="FP1750" s="55"/>
      <c r="FQ1750" s="55"/>
      <c r="FS1750" s="54"/>
      <c r="FV1750" s="50"/>
      <c r="FW1750" s="50"/>
      <c r="FX1750" s="50"/>
      <c r="FY1750" s="50"/>
      <c r="FZ1750" s="50"/>
      <c r="GA1750" s="50"/>
    </row>
    <row r="1751" spans="4:183">
      <c r="D1751" s="165"/>
      <c r="I1751" s="164"/>
      <c r="J1751" s="164"/>
      <c r="K1751" s="164"/>
      <c r="L1751" s="164"/>
      <c r="M1751" s="164"/>
      <c r="N1751" s="165"/>
      <c r="S1751" s="164"/>
      <c r="T1751" s="164"/>
      <c r="U1751" s="164"/>
      <c r="V1751" s="164"/>
      <c r="W1751" s="164"/>
      <c r="X1751" s="165"/>
      <c r="AC1751" s="164"/>
      <c r="AD1751" s="164"/>
      <c r="AE1751" s="164"/>
      <c r="AF1751" s="164"/>
      <c r="AG1751" s="164"/>
      <c r="AH1751" s="165"/>
      <c r="AM1751" s="164"/>
      <c r="AN1751" s="164"/>
      <c r="AO1751" s="164"/>
      <c r="AP1751" s="164"/>
      <c r="AQ1751" s="164"/>
      <c r="AR1751" s="165"/>
      <c r="AW1751" s="164"/>
      <c r="AX1751" s="164"/>
      <c r="AY1751" s="164"/>
      <c r="AZ1751" s="164"/>
      <c r="BA1751" s="164"/>
      <c r="BB1751" s="165"/>
      <c r="BG1751" s="164"/>
      <c r="BH1751" s="164"/>
      <c r="BI1751" s="164"/>
      <c r="BJ1751" s="164"/>
      <c r="BK1751" s="164"/>
      <c r="BL1751" s="165"/>
      <c r="BQ1751" s="164"/>
      <c r="BR1751" s="164"/>
      <c r="BS1751" s="164"/>
      <c r="BT1751" s="164"/>
      <c r="BU1751" s="164"/>
      <c r="BV1751" s="165"/>
      <c r="CA1751" s="164"/>
      <c r="CB1751" s="164"/>
      <c r="CC1751" s="164"/>
      <c r="CD1751" s="164"/>
      <c r="CE1751" s="164"/>
      <c r="CF1751" s="165"/>
      <c r="CK1751" s="164"/>
      <c r="CL1751" s="164"/>
      <c r="CM1751" s="164"/>
      <c r="CN1751" s="164"/>
      <c r="CO1751" s="164"/>
      <c r="CP1751" s="165"/>
      <c r="CU1751" s="164"/>
      <c r="CV1751" s="164"/>
      <c r="CW1751" s="164"/>
      <c r="CX1751" s="164"/>
      <c r="CY1751" s="164"/>
      <c r="CZ1751" s="165"/>
      <c r="DE1751" s="164"/>
      <c r="DF1751" s="55"/>
      <c r="DG1751" s="55"/>
      <c r="DH1751" s="55"/>
      <c r="DI1751" s="55"/>
      <c r="DJ1751" s="54"/>
      <c r="DK1751" s="31"/>
      <c r="DL1751" s="31"/>
      <c r="DM1751" s="31"/>
      <c r="DN1751" s="31"/>
      <c r="DO1751" s="55"/>
      <c r="DP1751" s="55"/>
      <c r="DQ1751" s="55"/>
      <c r="DR1751" s="55"/>
      <c r="DS1751" s="55"/>
      <c r="DT1751" s="54"/>
      <c r="DU1751" s="31"/>
      <c r="DV1751" s="31"/>
      <c r="DW1751" s="31"/>
      <c r="DX1751" s="31"/>
      <c r="DY1751" s="55"/>
      <c r="DZ1751" s="55"/>
      <c r="EA1751" s="55"/>
      <c r="EB1751" s="55"/>
      <c r="EC1751" s="55"/>
      <c r="ED1751" s="54"/>
      <c r="EE1751" s="31"/>
      <c r="EF1751" s="31"/>
      <c r="EG1751" s="31"/>
      <c r="EH1751" s="31"/>
      <c r="EI1751" s="55"/>
      <c r="EJ1751" s="55"/>
      <c r="EK1751" s="55"/>
      <c r="EL1751" s="55"/>
      <c r="EM1751" s="55"/>
      <c r="EN1751" s="54"/>
      <c r="EO1751" s="31"/>
      <c r="EP1751" s="31"/>
      <c r="EQ1751" s="31"/>
      <c r="ER1751" s="31"/>
      <c r="ES1751" s="55"/>
      <c r="ET1751" s="55"/>
      <c r="EU1751" s="55"/>
      <c r="EV1751" s="55"/>
      <c r="EW1751" s="55"/>
      <c r="EX1751" s="54"/>
      <c r="EY1751" s="31"/>
      <c r="EZ1751" s="31"/>
      <c r="FA1751" s="31"/>
      <c r="FB1751" s="31"/>
      <c r="FC1751" s="55"/>
      <c r="FD1751" s="55"/>
      <c r="FE1751" s="55"/>
      <c r="FF1751" s="55"/>
      <c r="FG1751" s="55"/>
      <c r="FH1751" s="54"/>
      <c r="FI1751" s="31"/>
      <c r="FJ1751" s="31"/>
      <c r="FK1751" s="31"/>
      <c r="FL1751" s="31"/>
      <c r="FM1751" s="55"/>
      <c r="FN1751" s="55"/>
      <c r="FO1751" s="55"/>
      <c r="FP1751" s="55"/>
      <c r="FQ1751" s="55"/>
      <c r="FS1751" s="54"/>
      <c r="FV1751" s="50"/>
      <c r="FW1751" s="50"/>
      <c r="FX1751" s="50"/>
      <c r="FY1751" s="50"/>
      <c r="FZ1751" s="50"/>
      <c r="GA1751" s="50"/>
    </row>
    <row r="1752" spans="4:183">
      <c r="D1752" s="165"/>
      <c r="I1752" s="164"/>
      <c r="J1752" s="164"/>
      <c r="K1752" s="164"/>
      <c r="L1752" s="164"/>
      <c r="M1752" s="164"/>
      <c r="N1752" s="165"/>
      <c r="S1752" s="164"/>
      <c r="T1752" s="164"/>
      <c r="U1752" s="164"/>
      <c r="V1752" s="164"/>
      <c r="W1752" s="164"/>
      <c r="X1752" s="165"/>
      <c r="AC1752" s="164"/>
      <c r="AD1752" s="164"/>
      <c r="AE1752" s="164"/>
      <c r="AF1752" s="164"/>
      <c r="AG1752" s="164"/>
      <c r="AH1752" s="165"/>
      <c r="AM1752" s="164"/>
      <c r="AN1752" s="164"/>
      <c r="AO1752" s="164"/>
      <c r="AP1752" s="164"/>
      <c r="AQ1752" s="164"/>
      <c r="AR1752" s="165"/>
      <c r="AW1752" s="164"/>
      <c r="AX1752" s="164"/>
      <c r="AY1752" s="164"/>
      <c r="AZ1752" s="164"/>
      <c r="BA1752" s="164"/>
      <c r="BB1752" s="165"/>
      <c r="BG1752" s="164"/>
      <c r="BH1752" s="164"/>
      <c r="BI1752" s="164"/>
      <c r="BJ1752" s="164"/>
      <c r="BK1752" s="164"/>
      <c r="BL1752" s="165"/>
      <c r="BQ1752" s="164"/>
      <c r="BR1752" s="164"/>
      <c r="BS1752" s="164"/>
      <c r="BT1752" s="164"/>
      <c r="BU1752" s="164"/>
      <c r="BV1752" s="165"/>
      <c r="CA1752" s="164"/>
      <c r="CB1752" s="164"/>
      <c r="CC1752" s="164"/>
      <c r="CD1752" s="164"/>
      <c r="CE1752" s="164"/>
      <c r="CF1752" s="165"/>
      <c r="CK1752" s="164"/>
      <c r="CL1752" s="164"/>
      <c r="CM1752" s="164"/>
      <c r="CN1752" s="164"/>
      <c r="CO1752" s="164"/>
      <c r="CP1752" s="165"/>
      <c r="CU1752" s="164"/>
      <c r="CV1752" s="164"/>
      <c r="CW1752" s="164"/>
      <c r="CX1752" s="164"/>
      <c r="CY1752" s="164"/>
      <c r="CZ1752" s="165"/>
      <c r="DE1752" s="164"/>
      <c r="DF1752" s="55"/>
      <c r="DG1752" s="55"/>
      <c r="DH1752" s="55"/>
      <c r="DI1752" s="55"/>
      <c r="DJ1752" s="54"/>
      <c r="DK1752" s="31"/>
      <c r="DL1752" s="31"/>
      <c r="DM1752" s="31"/>
      <c r="DN1752" s="31"/>
      <c r="DO1752" s="55"/>
      <c r="DP1752" s="55"/>
      <c r="DQ1752" s="55"/>
      <c r="DR1752" s="55"/>
      <c r="DS1752" s="55"/>
      <c r="DT1752" s="54"/>
      <c r="DU1752" s="31"/>
      <c r="DV1752" s="31"/>
      <c r="DW1752" s="31"/>
      <c r="DX1752" s="31"/>
      <c r="DY1752" s="55"/>
      <c r="DZ1752" s="55"/>
      <c r="EA1752" s="55"/>
      <c r="EB1752" s="55"/>
      <c r="EC1752" s="55"/>
      <c r="ED1752" s="54"/>
      <c r="EE1752" s="31"/>
      <c r="EF1752" s="31"/>
      <c r="EG1752" s="31"/>
      <c r="EH1752" s="31"/>
      <c r="EI1752" s="55"/>
      <c r="EJ1752" s="55"/>
      <c r="EK1752" s="55"/>
      <c r="EL1752" s="55"/>
      <c r="EM1752" s="55"/>
      <c r="EN1752" s="54"/>
      <c r="EO1752" s="31"/>
      <c r="EP1752" s="31"/>
      <c r="EQ1752" s="31"/>
      <c r="ER1752" s="31"/>
      <c r="ES1752" s="55"/>
      <c r="ET1752" s="55"/>
      <c r="EU1752" s="55"/>
      <c r="EV1752" s="55"/>
      <c r="EW1752" s="55"/>
      <c r="EX1752" s="54"/>
      <c r="EY1752" s="31"/>
      <c r="EZ1752" s="31"/>
      <c r="FA1752" s="31"/>
      <c r="FB1752" s="31"/>
      <c r="FC1752" s="55"/>
      <c r="FD1752" s="55"/>
      <c r="FE1752" s="55"/>
      <c r="FF1752" s="55"/>
      <c r="FG1752" s="55"/>
      <c r="FH1752" s="54"/>
      <c r="FI1752" s="31"/>
      <c r="FJ1752" s="31"/>
      <c r="FK1752" s="31"/>
      <c r="FL1752" s="31"/>
      <c r="FM1752" s="55"/>
      <c r="FN1752" s="55"/>
      <c r="FO1752" s="55"/>
      <c r="FP1752" s="55"/>
      <c r="FQ1752" s="55"/>
      <c r="FS1752" s="54"/>
      <c r="FV1752" s="50"/>
      <c r="FW1752" s="50"/>
      <c r="FX1752" s="50"/>
      <c r="FY1752" s="50"/>
      <c r="FZ1752" s="50"/>
      <c r="GA1752" s="50"/>
    </row>
    <row r="1753" spans="4:183">
      <c r="D1753" s="165"/>
      <c r="I1753" s="164"/>
      <c r="J1753" s="164"/>
      <c r="K1753" s="164"/>
      <c r="L1753" s="164"/>
      <c r="M1753" s="164"/>
      <c r="N1753" s="165"/>
      <c r="S1753" s="164"/>
      <c r="T1753" s="164"/>
      <c r="U1753" s="164"/>
      <c r="V1753" s="164"/>
      <c r="W1753" s="164"/>
      <c r="X1753" s="165"/>
      <c r="AC1753" s="164"/>
      <c r="AD1753" s="164"/>
      <c r="AE1753" s="164"/>
      <c r="AF1753" s="164"/>
      <c r="AG1753" s="164"/>
      <c r="AH1753" s="165"/>
      <c r="AM1753" s="164"/>
      <c r="AN1753" s="164"/>
      <c r="AO1753" s="164"/>
      <c r="AP1753" s="164"/>
      <c r="AQ1753" s="164"/>
      <c r="AR1753" s="165"/>
      <c r="AW1753" s="164"/>
      <c r="AX1753" s="164"/>
      <c r="AY1753" s="164"/>
      <c r="AZ1753" s="164"/>
      <c r="BA1753" s="164"/>
      <c r="BB1753" s="165"/>
      <c r="BG1753" s="164"/>
      <c r="BH1753" s="164"/>
      <c r="BI1753" s="164"/>
      <c r="BJ1753" s="164"/>
      <c r="BK1753" s="164"/>
      <c r="BL1753" s="165"/>
      <c r="BQ1753" s="164"/>
      <c r="BR1753" s="164"/>
      <c r="BS1753" s="164"/>
      <c r="BT1753" s="164"/>
      <c r="BU1753" s="164"/>
      <c r="BV1753" s="165"/>
      <c r="CA1753" s="164"/>
      <c r="CB1753" s="164"/>
      <c r="CC1753" s="164"/>
      <c r="CD1753" s="164"/>
      <c r="CE1753" s="164"/>
      <c r="CF1753" s="165"/>
      <c r="CK1753" s="164"/>
      <c r="CL1753" s="164"/>
      <c r="CM1753" s="164"/>
      <c r="CN1753" s="164"/>
      <c r="CO1753" s="164"/>
      <c r="CP1753" s="165"/>
      <c r="CU1753" s="164"/>
      <c r="CV1753" s="164"/>
      <c r="CW1753" s="164"/>
      <c r="CX1753" s="164"/>
      <c r="CY1753" s="164"/>
      <c r="CZ1753" s="165"/>
      <c r="DE1753" s="164"/>
      <c r="DF1753" s="55"/>
      <c r="DG1753" s="55"/>
      <c r="DH1753" s="55"/>
      <c r="DI1753" s="55"/>
      <c r="DJ1753" s="54"/>
      <c r="DK1753" s="31"/>
      <c r="DL1753" s="31"/>
      <c r="DM1753" s="31"/>
      <c r="DN1753" s="31"/>
      <c r="DO1753" s="55"/>
      <c r="DP1753" s="55"/>
      <c r="DQ1753" s="55"/>
      <c r="DR1753" s="55"/>
      <c r="DS1753" s="55"/>
      <c r="DT1753" s="54"/>
      <c r="DU1753" s="31"/>
      <c r="DV1753" s="31"/>
      <c r="DW1753" s="31"/>
      <c r="DX1753" s="31"/>
      <c r="DY1753" s="55"/>
      <c r="DZ1753" s="55"/>
      <c r="EA1753" s="55"/>
      <c r="EB1753" s="55"/>
      <c r="EC1753" s="55"/>
      <c r="ED1753" s="54"/>
      <c r="EE1753" s="31"/>
      <c r="EF1753" s="31"/>
      <c r="EG1753" s="31"/>
      <c r="EH1753" s="31"/>
      <c r="EI1753" s="55"/>
      <c r="EJ1753" s="55"/>
      <c r="EK1753" s="55"/>
      <c r="EL1753" s="55"/>
      <c r="EM1753" s="55"/>
      <c r="EN1753" s="54"/>
      <c r="EO1753" s="31"/>
      <c r="EP1753" s="31"/>
      <c r="EQ1753" s="31"/>
      <c r="ER1753" s="31"/>
      <c r="ES1753" s="55"/>
      <c r="ET1753" s="55"/>
      <c r="EU1753" s="55"/>
      <c r="EV1753" s="55"/>
      <c r="EW1753" s="55"/>
      <c r="EX1753" s="54"/>
      <c r="EY1753" s="31"/>
      <c r="EZ1753" s="31"/>
      <c r="FA1753" s="31"/>
      <c r="FB1753" s="31"/>
      <c r="FC1753" s="55"/>
      <c r="FD1753" s="55"/>
      <c r="FE1753" s="55"/>
      <c r="FF1753" s="55"/>
      <c r="FG1753" s="55"/>
      <c r="FH1753" s="54"/>
      <c r="FI1753" s="31"/>
      <c r="FJ1753" s="31"/>
      <c r="FK1753" s="31"/>
      <c r="FL1753" s="31"/>
      <c r="FM1753" s="55"/>
      <c r="FN1753" s="55"/>
      <c r="FO1753" s="55"/>
      <c r="FP1753" s="55"/>
      <c r="FQ1753" s="55"/>
      <c r="FS1753" s="54"/>
      <c r="FV1753" s="50"/>
      <c r="FW1753" s="50"/>
      <c r="FX1753" s="50"/>
      <c r="FY1753" s="50"/>
      <c r="FZ1753" s="50"/>
      <c r="GA1753" s="50"/>
    </row>
    <row r="1754" spans="4:183">
      <c r="D1754" s="165"/>
      <c r="I1754" s="164"/>
      <c r="J1754" s="164"/>
      <c r="K1754" s="164"/>
      <c r="L1754" s="164"/>
      <c r="M1754" s="164"/>
      <c r="N1754" s="165"/>
      <c r="S1754" s="164"/>
      <c r="T1754" s="164"/>
      <c r="U1754" s="164"/>
      <c r="V1754" s="164"/>
      <c r="W1754" s="164"/>
      <c r="X1754" s="165"/>
      <c r="AC1754" s="164"/>
      <c r="AD1754" s="164"/>
      <c r="AE1754" s="164"/>
      <c r="AF1754" s="164"/>
      <c r="AG1754" s="164"/>
      <c r="AH1754" s="165"/>
      <c r="AM1754" s="164"/>
      <c r="AN1754" s="164"/>
      <c r="AO1754" s="164"/>
      <c r="AP1754" s="164"/>
      <c r="AQ1754" s="164"/>
      <c r="AR1754" s="165"/>
      <c r="AW1754" s="164"/>
      <c r="AX1754" s="164"/>
      <c r="AY1754" s="164"/>
      <c r="AZ1754" s="164"/>
      <c r="BA1754" s="164"/>
      <c r="BB1754" s="165"/>
      <c r="BG1754" s="164"/>
      <c r="BH1754" s="164"/>
      <c r="BI1754" s="164"/>
      <c r="BJ1754" s="164"/>
      <c r="BK1754" s="164"/>
      <c r="BL1754" s="165"/>
      <c r="BQ1754" s="164"/>
      <c r="BR1754" s="164"/>
      <c r="BS1754" s="164"/>
      <c r="BT1754" s="164"/>
      <c r="BU1754" s="164"/>
      <c r="BV1754" s="165"/>
      <c r="CA1754" s="164"/>
      <c r="CB1754" s="164"/>
      <c r="CC1754" s="164"/>
      <c r="CD1754" s="164"/>
      <c r="CE1754" s="164"/>
      <c r="CF1754" s="165"/>
      <c r="CK1754" s="164"/>
      <c r="CL1754" s="164"/>
      <c r="CM1754" s="164"/>
      <c r="CN1754" s="164"/>
      <c r="CO1754" s="164"/>
      <c r="CP1754" s="165"/>
      <c r="CU1754" s="164"/>
      <c r="CV1754" s="164"/>
      <c r="CW1754" s="164"/>
      <c r="CX1754" s="164"/>
      <c r="CY1754" s="164"/>
      <c r="CZ1754" s="165"/>
      <c r="DE1754" s="164"/>
      <c r="DF1754" s="55"/>
      <c r="DG1754" s="55"/>
      <c r="DH1754" s="55"/>
      <c r="DI1754" s="55"/>
      <c r="DJ1754" s="54"/>
      <c r="DK1754" s="31"/>
      <c r="DL1754" s="31"/>
      <c r="DM1754" s="31"/>
      <c r="DN1754" s="31"/>
      <c r="DO1754" s="55"/>
      <c r="DP1754" s="55"/>
      <c r="DQ1754" s="55"/>
      <c r="DR1754" s="55"/>
      <c r="DS1754" s="55"/>
      <c r="DT1754" s="54"/>
      <c r="DU1754" s="31"/>
      <c r="DV1754" s="31"/>
      <c r="DW1754" s="31"/>
      <c r="DX1754" s="31"/>
      <c r="DY1754" s="55"/>
      <c r="DZ1754" s="55"/>
      <c r="EA1754" s="55"/>
      <c r="EB1754" s="55"/>
      <c r="EC1754" s="55"/>
      <c r="ED1754" s="54"/>
      <c r="EE1754" s="31"/>
      <c r="EF1754" s="31"/>
      <c r="EG1754" s="31"/>
      <c r="EH1754" s="31"/>
      <c r="EI1754" s="55"/>
      <c r="EJ1754" s="55"/>
      <c r="EK1754" s="55"/>
      <c r="EL1754" s="55"/>
      <c r="EM1754" s="55"/>
      <c r="EN1754" s="54"/>
      <c r="EO1754" s="31"/>
      <c r="EP1754" s="31"/>
      <c r="EQ1754" s="31"/>
      <c r="ER1754" s="31"/>
      <c r="ES1754" s="55"/>
      <c r="ET1754" s="55"/>
      <c r="EU1754" s="55"/>
      <c r="EV1754" s="55"/>
      <c r="EW1754" s="55"/>
      <c r="EX1754" s="54"/>
      <c r="EY1754" s="31"/>
      <c r="EZ1754" s="31"/>
      <c r="FA1754" s="31"/>
      <c r="FB1754" s="31"/>
      <c r="FC1754" s="55"/>
      <c r="FD1754" s="55"/>
      <c r="FE1754" s="55"/>
      <c r="FF1754" s="55"/>
      <c r="FG1754" s="55"/>
      <c r="FH1754" s="54"/>
      <c r="FI1754" s="31"/>
      <c r="FJ1754" s="31"/>
      <c r="FK1754" s="31"/>
      <c r="FL1754" s="31"/>
      <c r="FM1754" s="55"/>
      <c r="FN1754" s="55"/>
      <c r="FO1754" s="55"/>
      <c r="FP1754" s="55"/>
      <c r="FQ1754" s="55"/>
      <c r="FS1754" s="54"/>
      <c r="FV1754" s="50"/>
      <c r="FW1754" s="50"/>
      <c r="FX1754" s="50"/>
      <c r="FY1754" s="50"/>
      <c r="FZ1754" s="50"/>
      <c r="GA1754" s="50"/>
    </row>
    <row r="1755" spans="4:183">
      <c r="D1755" s="165"/>
      <c r="I1755" s="164"/>
      <c r="J1755" s="164"/>
      <c r="K1755" s="164"/>
      <c r="L1755" s="164"/>
      <c r="M1755" s="164"/>
      <c r="N1755" s="165"/>
      <c r="S1755" s="164"/>
      <c r="T1755" s="164"/>
      <c r="U1755" s="164"/>
      <c r="V1755" s="164"/>
      <c r="W1755" s="164"/>
      <c r="X1755" s="165"/>
      <c r="AC1755" s="164"/>
      <c r="AD1755" s="164"/>
      <c r="AE1755" s="164"/>
      <c r="AF1755" s="164"/>
      <c r="AG1755" s="164"/>
      <c r="AH1755" s="165"/>
      <c r="AM1755" s="164"/>
      <c r="AN1755" s="164"/>
      <c r="AO1755" s="164"/>
      <c r="AP1755" s="164"/>
      <c r="AQ1755" s="164"/>
      <c r="AR1755" s="165"/>
      <c r="AW1755" s="164"/>
      <c r="AX1755" s="164"/>
      <c r="AY1755" s="164"/>
      <c r="AZ1755" s="164"/>
      <c r="BA1755" s="164"/>
      <c r="BB1755" s="165"/>
      <c r="BG1755" s="164"/>
      <c r="BH1755" s="164"/>
      <c r="BI1755" s="164"/>
      <c r="BJ1755" s="164"/>
      <c r="BK1755" s="164"/>
      <c r="BL1755" s="165"/>
      <c r="BQ1755" s="164"/>
      <c r="BR1755" s="164"/>
      <c r="BS1755" s="164"/>
      <c r="BT1755" s="164"/>
      <c r="BU1755" s="164"/>
      <c r="BV1755" s="165"/>
      <c r="CA1755" s="164"/>
      <c r="CB1755" s="164"/>
      <c r="CC1755" s="164"/>
      <c r="CD1755" s="164"/>
      <c r="CE1755" s="164"/>
      <c r="CF1755" s="165"/>
      <c r="CK1755" s="164"/>
      <c r="CL1755" s="164"/>
      <c r="CM1755" s="164"/>
      <c r="CN1755" s="164"/>
      <c r="CO1755" s="164"/>
      <c r="CP1755" s="165"/>
      <c r="CU1755" s="164"/>
      <c r="CV1755" s="164"/>
      <c r="CW1755" s="164"/>
      <c r="CX1755" s="164"/>
      <c r="CY1755" s="164"/>
      <c r="CZ1755" s="165"/>
      <c r="DE1755" s="164"/>
      <c r="DF1755" s="55"/>
      <c r="DG1755" s="55"/>
      <c r="DH1755" s="55"/>
      <c r="DI1755" s="55"/>
      <c r="DJ1755" s="54"/>
      <c r="DK1755" s="31"/>
      <c r="DL1755" s="31"/>
      <c r="DM1755" s="31"/>
      <c r="DN1755" s="31"/>
      <c r="DO1755" s="55"/>
      <c r="DP1755" s="55"/>
      <c r="DQ1755" s="55"/>
      <c r="DR1755" s="55"/>
      <c r="DS1755" s="55"/>
      <c r="DT1755" s="54"/>
      <c r="DU1755" s="31"/>
      <c r="DV1755" s="31"/>
      <c r="DW1755" s="31"/>
      <c r="DX1755" s="31"/>
      <c r="DY1755" s="55"/>
      <c r="DZ1755" s="55"/>
      <c r="EA1755" s="55"/>
      <c r="EB1755" s="55"/>
      <c r="EC1755" s="55"/>
      <c r="ED1755" s="54"/>
      <c r="EE1755" s="31"/>
      <c r="EF1755" s="31"/>
      <c r="EG1755" s="31"/>
      <c r="EH1755" s="31"/>
      <c r="EI1755" s="55"/>
      <c r="EJ1755" s="55"/>
      <c r="EK1755" s="55"/>
      <c r="EL1755" s="55"/>
      <c r="EM1755" s="55"/>
      <c r="EN1755" s="54"/>
      <c r="EO1755" s="31"/>
      <c r="EP1755" s="31"/>
      <c r="EQ1755" s="31"/>
      <c r="ER1755" s="31"/>
      <c r="ES1755" s="55"/>
      <c r="ET1755" s="55"/>
      <c r="EU1755" s="55"/>
      <c r="EV1755" s="55"/>
      <c r="EW1755" s="55"/>
      <c r="EX1755" s="54"/>
      <c r="EY1755" s="31"/>
      <c r="EZ1755" s="31"/>
      <c r="FA1755" s="31"/>
      <c r="FB1755" s="31"/>
      <c r="FC1755" s="55"/>
      <c r="FD1755" s="55"/>
      <c r="FE1755" s="55"/>
      <c r="FF1755" s="55"/>
      <c r="FG1755" s="55"/>
      <c r="FH1755" s="54"/>
      <c r="FI1755" s="31"/>
      <c r="FJ1755" s="31"/>
      <c r="FK1755" s="31"/>
      <c r="FL1755" s="31"/>
      <c r="FM1755" s="55"/>
      <c r="FN1755" s="55"/>
      <c r="FO1755" s="55"/>
      <c r="FP1755" s="55"/>
      <c r="FQ1755" s="55"/>
      <c r="FS1755" s="54"/>
      <c r="FV1755" s="50"/>
      <c r="FW1755" s="50"/>
      <c r="FX1755" s="50"/>
      <c r="FY1755" s="50"/>
      <c r="FZ1755" s="50"/>
      <c r="GA1755" s="50"/>
    </row>
    <row r="1756" spans="4:183">
      <c r="D1756" s="165"/>
      <c r="I1756" s="164"/>
      <c r="J1756" s="164"/>
      <c r="K1756" s="164"/>
      <c r="L1756" s="164"/>
      <c r="M1756" s="164"/>
      <c r="N1756" s="165"/>
      <c r="S1756" s="164"/>
      <c r="T1756" s="164"/>
      <c r="U1756" s="164"/>
      <c r="V1756" s="164"/>
      <c r="W1756" s="164"/>
      <c r="X1756" s="165"/>
      <c r="AC1756" s="164"/>
      <c r="AD1756" s="164"/>
      <c r="AE1756" s="164"/>
      <c r="AF1756" s="164"/>
      <c r="AG1756" s="164"/>
      <c r="AH1756" s="165"/>
      <c r="AM1756" s="164"/>
      <c r="AN1756" s="164"/>
      <c r="AO1756" s="164"/>
      <c r="AP1756" s="164"/>
      <c r="AQ1756" s="164"/>
      <c r="AR1756" s="165"/>
      <c r="AW1756" s="164"/>
      <c r="AX1756" s="164"/>
      <c r="AY1756" s="164"/>
      <c r="AZ1756" s="164"/>
      <c r="BA1756" s="164"/>
      <c r="BB1756" s="165"/>
      <c r="BG1756" s="164"/>
      <c r="BH1756" s="164"/>
      <c r="BI1756" s="164"/>
      <c r="BJ1756" s="164"/>
      <c r="BK1756" s="164"/>
      <c r="BL1756" s="165"/>
      <c r="BQ1756" s="164"/>
      <c r="BR1756" s="164"/>
      <c r="BS1756" s="164"/>
      <c r="BT1756" s="164"/>
      <c r="BU1756" s="164"/>
      <c r="BV1756" s="165"/>
      <c r="CA1756" s="164"/>
      <c r="CB1756" s="164"/>
      <c r="CC1756" s="164"/>
      <c r="CD1756" s="164"/>
      <c r="CE1756" s="164"/>
      <c r="CF1756" s="165"/>
      <c r="CK1756" s="164"/>
      <c r="CL1756" s="164"/>
      <c r="CM1756" s="164"/>
      <c r="CN1756" s="164"/>
      <c r="CO1756" s="164"/>
      <c r="CP1756" s="165"/>
      <c r="CU1756" s="164"/>
      <c r="CV1756" s="164"/>
      <c r="CW1756" s="164"/>
      <c r="CX1756" s="164"/>
      <c r="CY1756" s="164"/>
      <c r="CZ1756" s="165"/>
      <c r="DE1756" s="164"/>
      <c r="DF1756" s="55"/>
      <c r="DG1756" s="55"/>
      <c r="DH1756" s="55"/>
      <c r="DI1756" s="55"/>
      <c r="DJ1756" s="54"/>
      <c r="DK1756" s="31"/>
      <c r="DL1756" s="31"/>
      <c r="DM1756" s="31"/>
      <c r="DN1756" s="31"/>
      <c r="DO1756" s="55"/>
      <c r="DP1756" s="55"/>
      <c r="DQ1756" s="55"/>
      <c r="DR1756" s="55"/>
      <c r="DS1756" s="55"/>
      <c r="DT1756" s="54"/>
      <c r="DU1756" s="31"/>
      <c r="DV1756" s="31"/>
      <c r="DW1756" s="31"/>
      <c r="DX1756" s="31"/>
      <c r="DY1756" s="55"/>
      <c r="DZ1756" s="55"/>
      <c r="EA1756" s="55"/>
      <c r="EB1756" s="55"/>
      <c r="EC1756" s="55"/>
      <c r="ED1756" s="54"/>
      <c r="EE1756" s="31"/>
      <c r="EF1756" s="31"/>
      <c r="EG1756" s="31"/>
      <c r="EH1756" s="31"/>
      <c r="EI1756" s="55"/>
      <c r="EJ1756" s="55"/>
      <c r="EK1756" s="55"/>
      <c r="EL1756" s="55"/>
      <c r="EM1756" s="55"/>
      <c r="EN1756" s="54"/>
      <c r="EO1756" s="31"/>
      <c r="EP1756" s="31"/>
      <c r="EQ1756" s="31"/>
      <c r="ER1756" s="31"/>
      <c r="ES1756" s="55"/>
      <c r="ET1756" s="55"/>
      <c r="EU1756" s="55"/>
      <c r="EV1756" s="55"/>
      <c r="EW1756" s="55"/>
      <c r="EX1756" s="54"/>
      <c r="EY1756" s="31"/>
      <c r="EZ1756" s="31"/>
      <c r="FA1756" s="31"/>
      <c r="FB1756" s="31"/>
      <c r="FC1756" s="55"/>
      <c r="FD1756" s="55"/>
      <c r="FE1756" s="55"/>
      <c r="FF1756" s="55"/>
      <c r="FG1756" s="55"/>
      <c r="FH1756" s="54"/>
      <c r="FI1756" s="31"/>
      <c r="FJ1756" s="31"/>
      <c r="FK1756" s="31"/>
      <c r="FL1756" s="31"/>
      <c r="FM1756" s="55"/>
      <c r="FN1756" s="55"/>
      <c r="FO1756" s="55"/>
      <c r="FP1756" s="55"/>
      <c r="FQ1756" s="55"/>
      <c r="FS1756" s="54"/>
      <c r="FV1756" s="50"/>
      <c r="FW1756" s="50"/>
      <c r="FX1756" s="50"/>
      <c r="FY1756" s="50"/>
      <c r="FZ1756" s="50"/>
      <c r="GA1756" s="50"/>
    </row>
    <row r="1757" spans="4:183">
      <c r="D1757" s="165"/>
      <c r="I1757" s="164"/>
      <c r="J1757" s="164"/>
      <c r="K1757" s="164"/>
      <c r="L1757" s="164"/>
      <c r="M1757" s="164"/>
      <c r="N1757" s="165"/>
      <c r="S1757" s="164"/>
      <c r="T1757" s="164"/>
      <c r="U1757" s="164"/>
      <c r="V1757" s="164"/>
      <c r="W1757" s="164"/>
      <c r="X1757" s="165"/>
      <c r="AC1757" s="164"/>
      <c r="AD1757" s="164"/>
      <c r="AE1757" s="164"/>
      <c r="AF1757" s="164"/>
      <c r="AG1757" s="164"/>
      <c r="AH1757" s="165"/>
      <c r="AM1757" s="164"/>
      <c r="AN1757" s="164"/>
      <c r="AO1757" s="164"/>
      <c r="AP1757" s="164"/>
      <c r="AQ1757" s="164"/>
      <c r="AR1757" s="165"/>
      <c r="AW1757" s="164"/>
      <c r="AX1757" s="164"/>
      <c r="AY1757" s="164"/>
      <c r="AZ1757" s="164"/>
      <c r="BA1757" s="164"/>
      <c r="BB1757" s="165"/>
      <c r="BG1757" s="164"/>
      <c r="BH1757" s="164"/>
      <c r="BI1757" s="164"/>
      <c r="BJ1757" s="164"/>
      <c r="BK1757" s="164"/>
      <c r="BL1757" s="165"/>
      <c r="BQ1757" s="164"/>
      <c r="BR1757" s="164"/>
      <c r="BS1757" s="164"/>
      <c r="BT1757" s="164"/>
      <c r="BU1757" s="164"/>
      <c r="BV1757" s="165"/>
      <c r="CA1757" s="164"/>
      <c r="CB1757" s="164"/>
      <c r="CC1757" s="164"/>
      <c r="CD1757" s="164"/>
      <c r="CE1757" s="164"/>
      <c r="CF1757" s="165"/>
      <c r="CK1757" s="164"/>
      <c r="CL1757" s="164"/>
      <c r="CM1757" s="164"/>
      <c r="CN1757" s="164"/>
      <c r="CO1757" s="164"/>
      <c r="CP1757" s="165"/>
      <c r="CU1757" s="164"/>
      <c r="CV1757" s="164"/>
      <c r="CW1757" s="164"/>
      <c r="CX1757" s="164"/>
      <c r="CY1757" s="164"/>
      <c r="CZ1757" s="165"/>
      <c r="DE1757" s="164"/>
      <c r="DF1757" s="55"/>
      <c r="DG1757" s="55"/>
      <c r="DH1757" s="55"/>
      <c r="DI1757" s="55"/>
      <c r="DJ1757" s="54"/>
      <c r="DK1757" s="31"/>
      <c r="DL1757" s="31"/>
      <c r="DM1757" s="31"/>
      <c r="DN1757" s="31"/>
      <c r="DO1757" s="55"/>
      <c r="DP1757" s="55"/>
      <c r="DQ1757" s="55"/>
      <c r="DR1757" s="55"/>
      <c r="DS1757" s="55"/>
      <c r="DT1757" s="54"/>
      <c r="DU1757" s="31"/>
      <c r="DV1757" s="31"/>
      <c r="DW1757" s="31"/>
      <c r="DX1757" s="31"/>
      <c r="DY1757" s="55"/>
      <c r="DZ1757" s="55"/>
      <c r="EA1757" s="55"/>
      <c r="EB1757" s="55"/>
      <c r="EC1757" s="55"/>
      <c r="ED1757" s="54"/>
      <c r="EE1757" s="31"/>
      <c r="EF1757" s="31"/>
      <c r="EG1757" s="31"/>
      <c r="EH1757" s="31"/>
      <c r="EI1757" s="55"/>
      <c r="EJ1757" s="55"/>
      <c r="EK1757" s="55"/>
      <c r="EL1757" s="55"/>
      <c r="EM1757" s="55"/>
      <c r="EN1757" s="54"/>
      <c r="EO1757" s="31"/>
      <c r="EP1757" s="31"/>
      <c r="EQ1757" s="31"/>
      <c r="ER1757" s="31"/>
      <c r="ES1757" s="55"/>
      <c r="ET1757" s="55"/>
      <c r="EU1757" s="55"/>
      <c r="EV1757" s="55"/>
      <c r="EW1757" s="55"/>
      <c r="EX1757" s="54"/>
      <c r="EY1757" s="31"/>
      <c r="EZ1757" s="31"/>
      <c r="FA1757" s="31"/>
      <c r="FB1757" s="31"/>
      <c r="FC1757" s="55"/>
      <c r="FD1757" s="55"/>
      <c r="FE1757" s="55"/>
      <c r="FF1757" s="55"/>
      <c r="FG1757" s="55"/>
      <c r="FH1757" s="54"/>
      <c r="FI1757" s="31"/>
      <c r="FJ1757" s="31"/>
      <c r="FK1757" s="31"/>
      <c r="FL1757" s="31"/>
      <c r="FM1757" s="55"/>
      <c r="FN1757" s="55"/>
      <c r="FO1757" s="55"/>
      <c r="FP1757" s="55"/>
      <c r="FQ1757" s="55"/>
      <c r="FS1757" s="54"/>
      <c r="FV1757" s="50"/>
      <c r="FW1757" s="50"/>
      <c r="FX1757" s="50"/>
      <c r="FY1757" s="50"/>
      <c r="FZ1757" s="50"/>
      <c r="GA1757" s="50"/>
    </row>
    <row r="1758" spans="4:183">
      <c r="D1758" s="165"/>
      <c r="I1758" s="164"/>
      <c r="J1758" s="164"/>
      <c r="K1758" s="164"/>
      <c r="L1758" s="164"/>
      <c r="M1758" s="164"/>
      <c r="N1758" s="165"/>
      <c r="S1758" s="164"/>
      <c r="T1758" s="164"/>
      <c r="U1758" s="164"/>
      <c r="V1758" s="164"/>
      <c r="W1758" s="164"/>
      <c r="X1758" s="165"/>
      <c r="AC1758" s="164"/>
      <c r="AD1758" s="164"/>
      <c r="AE1758" s="164"/>
      <c r="AF1758" s="164"/>
      <c r="AG1758" s="164"/>
      <c r="AH1758" s="165"/>
      <c r="AM1758" s="164"/>
      <c r="AN1758" s="164"/>
      <c r="AO1758" s="164"/>
      <c r="AP1758" s="164"/>
      <c r="AQ1758" s="164"/>
      <c r="AR1758" s="165"/>
      <c r="AW1758" s="164"/>
      <c r="AX1758" s="164"/>
      <c r="AY1758" s="164"/>
      <c r="AZ1758" s="164"/>
      <c r="BA1758" s="164"/>
      <c r="BB1758" s="165"/>
      <c r="BG1758" s="164"/>
      <c r="BH1758" s="164"/>
      <c r="BI1758" s="164"/>
      <c r="BJ1758" s="164"/>
      <c r="BK1758" s="164"/>
      <c r="BL1758" s="165"/>
      <c r="BQ1758" s="164"/>
      <c r="BR1758" s="164"/>
      <c r="BS1758" s="164"/>
      <c r="BT1758" s="164"/>
      <c r="BU1758" s="164"/>
      <c r="BV1758" s="165"/>
      <c r="CA1758" s="164"/>
      <c r="CB1758" s="164"/>
      <c r="CC1758" s="164"/>
      <c r="CD1758" s="164"/>
      <c r="CE1758" s="164"/>
      <c r="CF1758" s="165"/>
      <c r="CK1758" s="164"/>
      <c r="CL1758" s="164"/>
      <c r="CM1758" s="164"/>
      <c r="CN1758" s="164"/>
      <c r="CO1758" s="164"/>
      <c r="CP1758" s="165"/>
      <c r="CU1758" s="164"/>
      <c r="CV1758" s="164"/>
      <c r="CW1758" s="164"/>
      <c r="CX1758" s="164"/>
      <c r="CY1758" s="164"/>
      <c r="CZ1758" s="165"/>
      <c r="DE1758" s="164"/>
      <c r="DF1758" s="55"/>
      <c r="DG1758" s="55"/>
      <c r="DH1758" s="55"/>
      <c r="DI1758" s="55"/>
      <c r="DJ1758" s="54"/>
      <c r="DK1758" s="31"/>
      <c r="DL1758" s="31"/>
      <c r="DM1758" s="31"/>
      <c r="DN1758" s="31"/>
      <c r="DO1758" s="55"/>
      <c r="DP1758" s="55"/>
      <c r="DQ1758" s="55"/>
      <c r="DR1758" s="55"/>
      <c r="DS1758" s="55"/>
      <c r="DT1758" s="54"/>
      <c r="DU1758" s="31"/>
      <c r="DV1758" s="31"/>
      <c r="DW1758" s="31"/>
      <c r="DX1758" s="31"/>
      <c r="DY1758" s="55"/>
      <c r="DZ1758" s="55"/>
      <c r="EA1758" s="55"/>
      <c r="EB1758" s="55"/>
      <c r="EC1758" s="55"/>
      <c r="ED1758" s="54"/>
      <c r="EE1758" s="31"/>
      <c r="EF1758" s="31"/>
      <c r="EG1758" s="31"/>
      <c r="EH1758" s="31"/>
      <c r="EI1758" s="55"/>
      <c r="EJ1758" s="55"/>
      <c r="EK1758" s="55"/>
      <c r="EL1758" s="55"/>
      <c r="EM1758" s="55"/>
      <c r="EN1758" s="54"/>
      <c r="EO1758" s="31"/>
      <c r="EP1758" s="31"/>
      <c r="EQ1758" s="31"/>
      <c r="ER1758" s="31"/>
      <c r="ES1758" s="55"/>
      <c r="ET1758" s="55"/>
      <c r="EU1758" s="55"/>
      <c r="EV1758" s="55"/>
      <c r="EW1758" s="55"/>
      <c r="EX1758" s="54"/>
      <c r="EY1758" s="31"/>
      <c r="EZ1758" s="31"/>
      <c r="FA1758" s="31"/>
      <c r="FB1758" s="31"/>
      <c r="FC1758" s="55"/>
      <c r="FD1758" s="55"/>
      <c r="FE1758" s="55"/>
      <c r="FF1758" s="55"/>
      <c r="FG1758" s="55"/>
      <c r="FH1758" s="54"/>
      <c r="FI1758" s="31"/>
      <c r="FJ1758" s="31"/>
      <c r="FK1758" s="31"/>
      <c r="FL1758" s="31"/>
      <c r="FM1758" s="55"/>
      <c r="FN1758" s="55"/>
      <c r="FO1758" s="55"/>
      <c r="FP1758" s="55"/>
      <c r="FQ1758" s="55"/>
      <c r="FS1758" s="54"/>
      <c r="FV1758" s="50"/>
      <c r="FW1758" s="50"/>
      <c r="FX1758" s="50"/>
      <c r="FY1758" s="50"/>
      <c r="FZ1758" s="50"/>
      <c r="GA1758" s="50"/>
    </row>
    <row r="1761" spans="4:173">
      <c r="DF1761" s="49"/>
      <c r="DG1761" s="49"/>
      <c r="DH1761" s="49"/>
      <c r="DJ1761" s="49"/>
      <c r="DK1761" s="49"/>
      <c r="DL1761" s="49"/>
      <c r="DM1761" s="49"/>
      <c r="DN1761" s="49"/>
      <c r="DO1761" s="49"/>
      <c r="DP1761" s="49"/>
      <c r="DQ1761" s="49"/>
      <c r="DR1761" s="49"/>
      <c r="DT1761" s="49"/>
      <c r="DU1761" s="49"/>
      <c r="DV1761" s="49"/>
      <c r="DW1761" s="49"/>
      <c r="DX1761" s="49"/>
      <c r="DY1761" s="49"/>
      <c r="DZ1761" s="49"/>
      <c r="EA1761" s="49"/>
      <c r="EB1761" s="49"/>
      <c r="ED1761" s="49"/>
      <c r="EE1761" s="49"/>
      <c r="EF1761" s="49"/>
      <c r="EG1761" s="49"/>
      <c r="EH1761" s="49"/>
      <c r="EI1761" s="49"/>
      <c r="EJ1761" s="49"/>
      <c r="EK1761" s="49"/>
      <c r="EL1761" s="49"/>
      <c r="EN1761" s="49"/>
      <c r="EO1761" s="49"/>
      <c r="EP1761" s="49"/>
      <c r="EQ1761" s="49"/>
      <c r="ER1761" s="49"/>
      <c r="ES1761" s="49"/>
      <c r="ET1761" s="49"/>
      <c r="EU1761" s="49"/>
      <c r="EV1761" s="49"/>
      <c r="EX1761" s="49"/>
      <c r="EY1761" s="49"/>
      <c r="EZ1761" s="49"/>
      <c r="FA1761" s="49"/>
      <c r="FB1761" s="49"/>
      <c r="FC1761" s="49"/>
      <c r="FD1761" s="49"/>
      <c r="FE1761" s="49"/>
      <c r="FF1761" s="49"/>
      <c r="FH1761" s="49"/>
      <c r="FI1761" s="49"/>
      <c r="FJ1761" s="49"/>
      <c r="FK1761" s="49"/>
      <c r="FL1761" s="49"/>
      <c r="FM1761" s="49"/>
      <c r="FN1761" s="49"/>
      <c r="FO1761" s="49"/>
      <c r="FP1761" s="49"/>
    </row>
    <row r="1762" spans="4:173">
      <c r="D1762" s="166"/>
      <c r="E1762" s="165"/>
      <c r="F1762" s="165"/>
      <c r="G1762" s="165"/>
      <c r="H1762" s="165"/>
      <c r="I1762" s="165"/>
      <c r="J1762" s="165"/>
      <c r="K1762" s="165"/>
      <c r="L1762" s="165"/>
      <c r="N1762" s="166"/>
      <c r="O1762" s="165"/>
      <c r="P1762" s="165"/>
      <c r="Q1762" s="165"/>
      <c r="R1762" s="165"/>
      <c r="S1762" s="165"/>
      <c r="T1762" s="165"/>
      <c r="U1762" s="165"/>
      <c r="V1762" s="165"/>
      <c r="X1762" s="166"/>
      <c r="Y1762" s="165"/>
      <c r="Z1762" s="165"/>
      <c r="AA1762" s="165"/>
      <c r="AB1762" s="165"/>
      <c r="AC1762" s="165"/>
      <c r="AD1762" s="165"/>
      <c r="AE1762" s="165"/>
      <c r="AF1762" s="165"/>
      <c r="AH1762" s="166"/>
      <c r="AI1762" s="165"/>
      <c r="AJ1762" s="165"/>
      <c r="AK1762" s="165"/>
      <c r="AL1762" s="165"/>
      <c r="AM1762" s="165"/>
      <c r="AN1762" s="165"/>
      <c r="AO1762" s="165"/>
      <c r="AP1762" s="165"/>
      <c r="AR1762" s="166"/>
      <c r="AS1762" s="165"/>
      <c r="AT1762" s="165"/>
      <c r="AU1762" s="165"/>
      <c r="AV1762" s="165"/>
      <c r="AW1762" s="165"/>
      <c r="AX1762" s="165"/>
      <c r="AY1762" s="165"/>
      <c r="AZ1762" s="165"/>
      <c r="BB1762" s="166"/>
      <c r="BC1762" s="165"/>
      <c r="BD1762" s="165"/>
      <c r="BE1762" s="165"/>
      <c r="BF1762" s="165"/>
      <c r="BG1762" s="165"/>
      <c r="BH1762" s="165"/>
      <c r="BI1762" s="165"/>
      <c r="BJ1762" s="165"/>
      <c r="BL1762" s="166"/>
      <c r="BM1762" s="165"/>
      <c r="BN1762" s="165"/>
      <c r="BO1762" s="165"/>
      <c r="BP1762" s="165"/>
      <c r="BQ1762" s="165"/>
      <c r="BR1762" s="165"/>
      <c r="BS1762" s="622"/>
      <c r="BT1762" s="622"/>
      <c r="BV1762" s="166"/>
      <c r="BW1762" s="165"/>
      <c r="BX1762" s="165"/>
      <c r="BY1762" s="165"/>
      <c r="BZ1762" s="165"/>
      <c r="CA1762" s="165"/>
      <c r="CB1762" s="165"/>
      <c r="CC1762" s="165"/>
      <c r="CD1762" s="165"/>
      <c r="CF1762" s="166"/>
      <c r="CG1762" s="165"/>
      <c r="CH1762" s="165"/>
      <c r="CI1762" s="165"/>
      <c r="CJ1762" s="165"/>
      <c r="CK1762" s="165"/>
      <c r="CL1762" s="165"/>
      <c r="CM1762" s="165"/>
      <c r="CN1762" s="165"/>
      <c r="CP1762" s="166"/>
      <c r="CQ1762" s="165"/>
      <c r="CR1762" s="165"/>
      <c r="CS1762" s="165"/>
      <c r="CT1762" s="165"/>
      <c r="CU1762" s="165"/>
      <c r="CV1762" s="165"/>
      <c r="CW1762" s="165"/>
      <c r="CX1762" s="165"/>
      <c r="CZ1762" s="166"/>
      <c r="DA1762" s="165"/>
      <c r="DB1762" s="165"/>
      <c r="DC1762" s="165"/>
      <c r="DD1762" s="165"/>
      <c r="DE1762" s="165"/>
      <c r="DF1762" s="57"/>
      <c r="DG1762" s="57"/>
      <c r="DH1762" s="57"/>
      <c r="DI1762" s="79"/>
      <c r="DJ1762" s="56"/>
      <c r="DK1762" s="57"/>
      <c r="DL1762" s="57"/>
      <c r="DM1762" s="57"/>
      <c r="DN1762" s="57"/>
      <c r="DO1762" s="57"/>
      <c r="DP1762" s="57"/>
      <c r="DQ1762" s="57"/>
      <c r="DR1762" s="57"/>
      <c r="DS1762" s="79"/>
      <c r="DT1762" s="56"/>
      <c r="DU1762" s="57"/>
      <c r="DV1762" s="57"/>
      <c r="DW1762" s="57"/>
      <c r="DX1762" s="57"/>
      <c r="DY1762" s="57"/>
      <c r="DZ1762" s="57"/>
      <c r="EA1762" s="57"/>
      <c r="EB1762" s="57"/>
      <c r="EC1762" s="79"/>
      <c r="ED1762" s="56"/>
      <c r="EE1762" s="57"/>
      <c r="EF1762" s="57"/>
      <c r="EG1762" s="57"/>
      <c r="EH1762" s="57"/>
      <c r="EI1762" s="57"/>
      <c r="EJ1762" s="57"/>
      <c r="EK1762" s="57"/>
      <c r="EL1762" s="57"/>
      <c r="EM1762" s="79"/>
      <c r="EN1762" s="56"/>
      <c r="EO1762" s="57"/>
      <c r="EP1762" s="57"/>
      <c r="EQ1762" s="57"/>
      <c r="ER1762" s="57"/>
      <c r="ES1762" s="57"/>
      <c r="ET1762" s="57"/>
      <c r="EU1762" s="57"/>
      <c r="EV1762" s="57"/>
      <c r="EX1762" s="56"/>
      <c r="EY1762" s="57"/>
      <c r="EZ1762" s="57"/>
      <c r="FA1762" s="57"/>
      <c r="FB1762" s="57"/>
      <c r="FC1762" s="57"/>
      <c r="FD1762" s="57"/>
      <c r="FE1762" s="57"/>
      <c r="FF1762" s="57"/>
      <c r="FG1762" s="79"/>
      <c r="FH1762" s="56"/>
      <c r="FI1762" s="57"/>
      <c r="FJ1762" s="57"/>
      <c r="FK1762" s="57"/>
      <c r="FL1762" s="57"/>
      <c r="FM1762" s="57"/>
      <c r="FN1762" s="57"/>
      <c r="FO1762" s="57"/>
      <c r="FP1762" s="57"/>
      <c r="FQ1762" s="79"/>
    </row>
    <row r="1763" spans="4:173">
      <c r="E1763" s="555"/>
      <c r="F1763" s="555"/>
      <c r="G1763" s="555"/>
      <c r="H1763" s="555"/>
      <c r="I1763" s="555"/>
      <c r="J1763" s="555"/>
      <c r="K1763" s="555"/>
      <c r="L1763" s="555"/>
      <c r="M1763" s="164"/>
      <c r="O1763" s="555"/>
      <c r="P1763" s="555"/>
      <c r="Q1763" s="555"/>
      <c r="R1763" s="555"/>
      <c r="S1763" s="555"/>
      <c r="T1763" s="555"/>
      <c r="U1763" s="555"/>
      <c r="V1763" s="555"/>
      <c r="Y1763" s="555"/>
      <c r="Z1763" s="555"/>
      <c r="AA1763" s="555"/>
      <c r="AB1763" s="555"/>
      <c r="AC1763" s="555"/>
      <c r="AD1763" s="555"/>
      <c r="AE1763" s="555"/>
      <c r="AF1763" s="555"/>
      <c r="AI1763" s="555"/>
      <c r="AJ1763" s="555"/>
      <c r="AK1763" s="555"/>
      <c r="AL1763" s="555"/>
      <c r="AM1763" s="555"/>
      <c r="AN1763" s="555"/>
      <c r="AO1763" s="555"/>
      <c r="AP1763" s="555"/>
      <c r="AS1763" s="555"/>
      <c r="AT1763" s="555"/>
      <c r="AU1763" s="555"/>
      <c r="AV1763" s="555"/>
      <c r="AW1763" s="555"/>
      <c r="AX1763" s="555"/>
      <c r="AY1763" s="555"/>
      <c r="AZ1763" s="555"/>
      <c r="BC1763" s="555"/>
      <c r="BD1763" s="555"/>
      <c r="BE1763" s="555"/>
      <c r="BF1763" s="555"/>
      <c r="BG1763" s="555"/>
      <c r="BH1763" s="555"/>
      <c r="BI1763" s="555"/>
      <c r="BJ1763" s="555"/>
      <c r="BM1763" s="555"/>
      <c r="BN1763" s="555"/>
      <c r="BO1763" s="555"/>
      <c r="BP1763" s="555"/>
      <c r="BQ1763" s="555"/>
      <c r="BR1763" s="555"/>
      <c r="BS1763" s="555"/>
      <c r="BT1763" s="555"/>
      <c r="BW1763" s="555"/>
      <c r="BX1763" s="555"/>
      <c r="BY1763" s="555"/>
      <c r="BZ1763" s="555"/>
      <c r="CA1763" s="555"/>
      <c r="CB1763" s="555"/>
      <c r="CC1763" s="555"/>
      <c r="CD1763" s="555"/>
      <c r="CG1763" s="555"/>
      <c r="CH1763" s="555"/>
      <c r="CI1763" s="555"/>
      <c r="CJ1763" s="555"/>
      <c r="CK1763" s="555"/>
      <c r="CL1763" s="555"/>
      <c r="CM1763" s="555"/>
      <c r="CN1763" s="555"/>
      <c r="CQ1763" s="555"/>
      <c r="CR1763" s="555"/>
      <c r="CS1763" s="555"/>
      <c r="CT1763" s="555"/>
      <c r="CU1763" s="555"/>
      <c r="CV1763" s="555"/>
      <c r="CW1763" s="555"/>
      <c r="CX1763" s="555"/>
      <c r="DA1763" s="555"/>
      <c r="DB1763" s="555"/>
      <c r="DC1763" s="555"/>
      <c r="DD1763" s="555"/>
      <c r="DE1763" s="556"/>
      <c r="DF1763" s="556"/>
      <c r="DG1763" s="556"/>
      <c r="DH1763" s="556"/>
      <c r="DJ1763" s="31"/>
      <c r="DK1763" s="556"/>
      <c r="DL1763" s="556"/>
      <c r="DM1763" s="556"/>
      <c r="DN1763" s="556"/>
      <c r="DO1763" s="556"/>
      <c r="DP1763" s="556"/>
      <c r="DQ1763" s="556"/>
      <c r="DR1763" s="556"/>
      <c r="DT1763" s="31"/>
      <c r="DU1763" s="556"/>
      <c r="DV1763" s="556"/>
      <c r="DW1763" s="556"/>
      <c r="DX1763" s="556"/>
      <c r="DY1763" s="556"/>
      <c r="DZ1763" s="556"/>
      <c r="EA1763" s="556"/>
      <c r="EB1763" s="556"/>
      <c r="ED1763" s="31"/>
      <c r="EE1763" s="556"/>
      <c r="EF1763" s="556"/>
      <c r="EG1763" s="556"/>
      <c r="EH1763" s="556"/>
      <c r="EI1763" s="556"/>
      <c r="EJ1763" s="556"/>
      <c r="EK1763" s="556"/>
      <c r="EL1763" s="556"/>
      <c r="EN1763" s="31"/>
      <c r="EO1763" s="556"/>
      <c r="EP1763" s="556"/>
      <c r="EQ1763" s="556"/>
      <c r="ER1763" s="556"/>
      <c r="ES1763" s="556"/>
      <c r="ET1763" s="556"/>
      <c r="EU1763" s="556"/>
      <c r="EV1763" s="556"/>
      <c r="EX1763" s="31"/>
      <c r="EY1763" s="556"/>
      <c r="EZ1763" s="556"/>
      <c r="FA1763" s="556"/>
      <c r="FB1763" s="556"/>
      <c r="FC1763" s="556"/>
      <c r="FD1763" s="556"/>
      <c r="FE1763" s="556"/>
      <c r="FF1763" s="556"/>
      <c r="FH1763" s="31"/>
      <c r="FI1763" s="556"/>
      <c r="FJ1763" s="556"/>
      <c r="FK1763" s="556"/>
      <c r="FL1763" s="556"/>
      <c r="FM1763" s="556"/>
      <c r="FN1763" s="556"/>
      <c r="FO1763" s="556"/>
      <c r="FP1763" s="556"/>
    </row>
    <row r="1764" spans="4:173">
      <c r="E1764" s="555"/>
      <c r="F1764" s="555"/>
      <c r="G1764" s="555"/>
      <c r="H1764" s="555"/>
      <c r="I1764" s="555"/>
      <c r="J1764" s="555"/>
      <c r="K1764" s="555"/>
      <c r="L1764" s="555"/>
      <c r="M1764" s="164"/>
      <c r="O1764" s="555"/>
      <c r="P1764" s="555"/>
      <c r="Q1764" s="555"/>
      <c r="R1764" s="555"/>
      <c r="S1764" s="555"/>
      <c r="T1764" s="555"/>
      <c r="U1764" s="555"/>
      <c r="V1764" s="555"/>
      <c r="Y1764" s="555"/>
      <c r="Z1764" s="555"/>
      <c r="AA1764" s="555"/>
      <c r="AB1764" s="555"/>
      <c r="AC1764" s="555"/>
      <c r="AD1764" s="555"/>
      <c r="AE1764" s="555"/>
      <c r="AF1764" s="555"/>
      <c r="AI1764" s="555"/>
      <c r="AJ1764" s="555"/>
      <c r="AK1764" s="555"/>
      <c r="AL1764" s="555"/>
      <c r="AM1764" s="555"/>
      <c r="AN1764" s="555"/>
      <c r="AO1764" s="555"/>
      <c r="AP1764" s="555"/>
      <c r="AS1764" s="555"/>
      <c r="AT1764" s="555"/>
      <c r="AU1764" s="555"/>
      <c r="AV1764" s="555"/>
      <c r="AW1764" s="555"/>
      <c r="AX1764" s="555"/>
      <c r="AY1764" s="555"/>
      <c r="AZ1764" s="555"/>
      <c r="BC1764" s="555"/>
      <c r="BD1764" s="555"/>
      <c r="BE1764" s="555"/>
      <c r="BF1764" s="555"/>
      <c r="BG1764" s="555"/>
      <c r="BH1764" s="555"/>
      <c r="BI1764" s="555"/>
      <c r="BJ1764" s="555"/>
      <c r="BM1764" s="555"/>
      <c r="BN1764" s="555"/>
      <c r="BO1764" s="555"/>
      <c r="BP1764" s="555"/>
      <c r="BQ1764" s="555"/>
      <c r="BR1764" s="555"/>
      <c r="BS1764" s="555"/>
      <c r="BT1764" s="555"/>
      <c r="BW1764" s="555"/>
      <c r="BX1764" s="555"/>
      <c r="BY1764" s="555"/>
      <c r="BZ1764" s="555"/>
      <c r="CA1764" s="555"/>
      <c r="CB1764" s="555"/>
      <c r="CC1764" s="555"/>
      <c r="CD1764" s="555"/>
      <c r="CG1764" s="555"/>
      <c r="CH1764" s="555"/>
      <c r="CI1764" s="555"/>
      <c r="CJ1764" s="555"/>
      <c r="CK1764" s="555"/>
      <c r="CL1764" s="555"/>
      <c r="CM1764" s="555"/>
      <c r="CN1764" s="555"/>
      <c r="CQ1764" s="555"/>
      <c r="CR1764" s="555"/>
      <c r="CS1764" s="555"/>
      <c r="CT1764" s="555"/>
      <c r="CU1764" s="555"/>
      <c r="CV1764" s="555"/>
      <c r="CW1764" s="555"/>
      <c r="CX1764" s="555"/>
      <c r="DA1764" s="555"/>
      <c r="DB1764" s="555"/>
      <c r="DC1764" s="555"/>
      <c r="DD1764" s="555"/>
      <c r="DE1764" s="556"/>
      <c r="DF1764" s="556"/>
      <c r="DG1764" s="556"/>
      <c r="DH1764" s="556"/>
      <c r="DJ1764" s="31"/>
      <c r="DK1764" s="556"/>
      <c r="DL1764" s="556"/>
      <c r="DM1764" s="556"/>
      <c r="DN1764" s="556"/>
      <c r="DO1764" s="556"/>
      <c r="DP1764" s="556"/>
      <c r="DQ1764" s="556"/>
      <c r="DR1764" s="556"/>
      <c r="DT1764" s="31"/>
      <c r="DU1764" s="556"/>
      <c r="DV1764" s="556"/>
      <c r="DW1764" s="556"/>
      <c r="DX1764" s="556"/>
      <c r="DY1764" s="556"/>
      <c r="DZ1764" s="556"/>
      <c r="EA1764" s="556"/>
      <c r="EB1764" s="556"/>
      <c r="ED1764" s="31"/>
      <c r="EE1764" s="556"/>
      <c r="EF1764" s="556"/>
      <c r="EG1764" s="556"/>
      <c r="EH1764" s="556"/>
      <c r="EI1764" s="556"/>
      <c r="EJ1764" s="556"/>
      <c r="EK1764" s="556"/>
      <c r="EL1764" s="556"/>
      <c r="EN1764" s="31"/>
      <c r="EO1764" s="556"/>
      <c r="EP1764" s="556"/>
      <c r="EQ1764" s="556"/>
      <c r="ER1764" s="556"/>
      <c r="ES1764" s="556"/>
      <c r="ET1764" s="556"/>
      <c r="EU1764" s="556"/>
      <c r="EV1764" s="556"/>
      <c r="EX1764" s="31"/>
      <c r="EY1764" s="556"/>
      <c r="EZ1764" s="556"/>
      <c r="FA1764" s="556"/>
      <c r="FB1764" s="556"/>
      <c r="FC1764" s="556"/>
      <c r="FD1764" s="556"/>
      <c r="FE1764" s="556"/>
      <c r="FF1764" s="556"/>
      <c r="FH1764" s="31"/>
      <c r="FI1764" s="556"/>
      <c r="FJ1764" s="556"/>
      <c r="FK1764" s="556"/>
      <c r="FL1764" s="556"/>
      <c r="FM1764" s="556"/>
      <c r="FN1764" s="556"/>
      <c r="FO1764" s="556"/>
      <c r="FP1764" s="556"/>
    </row>
    <row r="1765" spans="4:173">
      <c r="E1765" s="555"/>
      <c r="F1765" s="555"/>
      <c r="G1765" s="555"/>
      <c r="H1765" s="555"/>
      <c r="I1765" s="555"/>
      <c r="J1765" s="555"/>
      <c r="K1765" s="555"/>
      <c r="L1765" s="555"/>
      <c r="M1765" s="164"/>
      <c r="O1765" s="555"/>
      <c r="P1765" s="555"/>
      <c r="Q1765" s="555"/>
      <c r="R1765" s="555"/>
      <c r="S1765" s="555"/>
      <c r="T1765" s="555"/>
      <c r="U1765" s="555"/>
      <c r="V1765" s="555"/>
      <c r="Y1765" s="555"/>
      <c r="Z1765" s="555"/>
      <c r="AA1765" s="555"/>
      <c r="AB1765" s="555"/>
      <c r="AC1765" s="555"/>
      <c r="AD1765" s="555"/>
      <c r="AE1765" s="555"/>
      <c r="AF1765" s="555"/>
      <c r="AI1765" s="555"/>
      <c r="AJ1765" s="555"/>
      <c r="AK1765" s="555"/>
      <c r="AL1765" s="555"/>
      <c r="AM1765" s="555"/>
      <c r="AN1765" s="555"/>
      <c r="AO1765" s="555"/>
      <c r="AP1765" s="555"/>
      <c r="AS1765" s="555"/>
      <c r="AT1765" s="555"/>
      <c r="AU1765" s="555"/>
      <c r="AV1765" s="555"/>
      <c r="AW1765" s="555"/>
      <c r="AX1765" s="555"/>
      <c r="AY1765" s="555"/>
      <c r="AZ1765" s="555"/>
      <c r="BC1765" s="555"/>
      <c r="BD1765" s="555"/>
      <c r="BE1765" s="555"/>
      <c r="BF1765" s="555"/>
      <c r="BG1765" s="555"/>
      <c r="BH1765" s="555"/>
      <c r="BI1765" s="555"/>
      <c r="BJ1765" s="555"/>
      <c r="BM1765" s="555"/>
      <c r="BN1765" s="555"/>
      <c r="BO1765" s="555"/>
      <c r="BP1765" s="555"/>
      <c r="BQ1765" s="555"/>
      <c r="BR1765" s="555"/>
      <c r="BS1765" s="555"/>
      <c r="BT1765" s="555"/>
      <c r="BW1765" s="555"/>
      <c r="BX1765" s="555"/>
      <c r="BY1765" s="555"/>
      <c r="BZ1765" s="555"/>
      <c r="CA1765" s="555"/>
      <c r="CB1765" s="555"/>
      <c r="CC1765" s="555"/>
      <c r="CD1765" s="555"/>
      <c r="CG1765" s="555"/>
      <c r="CH1765" s="555"/>
      <c r="CI1765" s="555"/>
      <c r="CJ1765" s="555"/>
      <c r="CK1765" s="555"/>
      <c r="CL1765" s="555"/>
      <c r="CM1765" s="555"/>
      <c r="CN1765" s="555"/>
      <c r="CQ1765" s="555"/>
      <c r="CR1765" s="555"/>
      <c r="CS1765" s="555"/>
      <c r="CT1765" s="555"/>
      <c r="CU1765" s="555"/>
      <c r="CV1765" s="555"/>
      <c r="CW1765" s="555"/>
      <c r="CX1765" s="555"/>
      <c r="DA1765" s="555"/>
      <c r="DB1765" s="555"/>
      <c r="DC1765" s="555"/>
      <c r="DD1765" s="555"/>
      <c r="DE1765" s="556"/>
      <c r="DF1765" s="556"/>
      <c r="DG1765" s="556"/>
      <c r="DH1765" s="556"/>
      <c r="DJ1765" s="31"/>
      <c r="DK1765" s="556"/>
      <c r="DL1765" s="556"/>
      <c r="DM1765" s="556"/>
      <c r="DN1765" s="556"/>
      <c r="DO1765" s="556"/>
      <c r="DP1765" s="556"/>
      <c r="DQ1765" s="556"/>
      <c r="DR1765" s="556"/>
      <c r="DT1765" s="31"/>
      <c r="DU1765" s="556"/>
      <c r="DV1765" s="556"/>
      <c r="DW1765" s="556"/>
      <c r="DX1765" s="556"/>
      <c r="DY1765" s="556"/>
      <c r="DZ1765" s="556"/>
      <c r="EA1765" s="556"/>
      <c r="EB1765" s="556"/>
      <c r="ED1765" s="31"/>
      <c r="EE1765" s="556"/>
      <c r="EF1765" s="556"/>
      <c r="EG1765" s="556"/>
      <c r="EH1765" s="556"/>
      <c r="EI1765" s="556"/>
      <c r="EJ1765" s="556"/>
      <c r="EK1765" s="556"/>
      <c r="EL1765" s="556"/>
      <c r="EN1765" s="31"/>
      <c r="EO1765" s="556"/>
      <c r="EP1765" s="556"/>
      <c r="EQ1765" s="556"/>
      <c r="ER1765" s="556"/>
      <c r="ES1765" s="556"/>
      <c r="ET1765" s="556"/>
      <c r="EU1765" s="556"/>
      <c r="EV1765" s="556"/>
      <c r="EX1765" s="31"/>
      <c r="EY1765" s="556"/>
      <c r="EZ1765" s="556"/>
      <c r="FA1765" s="556"/>
      <c r="FB1765" s="556"/>
      <c r="FC1765" s="556"/>
      <c r="FD1765" s="556"/>
      <c r="FE1765" s="556"/>
      <c r="FF1765" s="556"/>
      <c r="FH1765" s="31"/>
      <c r="FI1765" s="556"/>
      <c r="FJ1765" s="556"/>
      <c r="FK1765" s="556"/>
      <c r="FL1765" s="556"/>
      <c r="FM1765" s="556"/>
      <c r="FN1765" s="556"/>
      <c r="FO1765" s="556"/>
      <c r="FP1765" s="556"/>
    </row>
    <row r="1766" spans="4:173">
      <c r="E1766" s="555"/>
      <c r="F1766" s="555"/>
      <c r="G1766" s="555"/>
      <c r="H1766" s="555"/>
      <c r="I1766" s="555"/>
      <c r="J1766" s="555"/>
      <c r="K1766" s="555"/>
      <c r="L1766" s="555"/>
      <c r="M1766" s="164"/>
      <c r="O1766" s="555"/>
      <c r="P1766" s="555"/>
      <c r="Q1766" s="555"/>
      <c r="R1766" s="555"/>
      <c r="S1766" s="555"/>
      <c r="T1766" s="555"/>
      <c r="U1766" s="555"/>
      <c r="V1766" s="555"/>
      <c r="Y1766" s="555"/>
      <c r="Z1766" s="555"/>
      <c r="AA1766" s="555"/>
      <c r="AB1766" s="555"/>
      <c r="AC1766" s="555"/>
      <c r="AD1766" s="555"/>
      <c r="AE1766" s="555"/>
      <c r="AF1766" s="555"/>
      <c r="AI1766" s="555"/>
      <c r="AJ1766" s="555"/>
      <c r="AK1766" s="555"/>
      <c r="AL1766" s="555"/>
      <c r="AM1766" s="555"/>
      <c r="AN1766" s="555"/>
      <c r="AO1766" s="555"/>
      <c r="AP1766" s="555"/>
      <c r="AS1766" s="555"/>
      <c r="AT1766" s="555"/>
      <c r="AU1766" s="555"/>
      <c r="AV1766" s="555"/>
      <c r="AW1766" s="555"/>
      <c r="AX1766" s="555"/>
      <c r="AY1766" s="555"/>
      <c r="AZ1766" s="555"/>
      <c r="BC1766" s="555"/>
      <c r="BD1766" s="555"/>
      <c r="BE1766" s="555"/>
      <c r="BF1766" s="555"/>
      <c r="BG1766" s="555"/>
      <c r="BH1766" s="555"/>
      <c r="BI1766" s="555"/>
      <c r="BJ1766" s="555"/>
      <c r="BM1766" s="555"/>
      <c r="BN1766" s="555"/>
      <c r="BO1766" s="555"/>
      <c r="BP1766" s="555"/>
      <c r="BQ1766" s="555"/>
      <c r="BR1766" s="555"/>
      <c r="BS1766" s="555"/>
      <c r="BT1766" s="555"/>
      <c r="BW1766" s="555"/>
      <c r="BX1766" s="555"/>
      <c r="BY1766" s="555"/>
      <c r="BZ1766" s="555"/>
      <c r="CA1766" s="555"/>
      <c r="CB1766" s="555"/>
      <c r="CC1766" s="555"/>
      <c r="CD1766" s="555"/>
      <c r="CG1766" s="555"/>
      <c r="CH1766" s="555"/>
      <c r="CI1766" s="555"/>
      <c r="CJ1766" s="555"/>
      <c r="CK1766" s="555"/>
      <c r="CL1766" s="555"/>
      <c r="CM1766" s="555"/>
      <c r="CN1766" s="555"/>
      <c r="CQ1766" s="555"/>
      <c r="CR1766" s="555"/>
      <c r="CS1766" s="555"/>
      <c r="CT1766" s="555"/>
      <c r="CU1766" s="555"/>
      <c r="CV1766" s="555"/>
      <c r="CW1766" s="555"/>
      <c r="CX1766" s="555"/>
      <c r="DA1766" s="555"/>
      <c r="DB1766" s="555"/>
      <c r="DC1766" s="555"/>
      <c r="DD1766" s="555"/>
      <c r="DE1766" s="556"/>
      <c r="DF1766" s="556"/>
      <c r="DG1766" s="556"/>
      <c r="DH1766" s="556"/>
      <c r="DJ1766" s="31"/>
      <c r="DK1766" s="556"/>
      <c r="DL1766" s="556"/>
      <c r="DM1766" s="556"/>
      <c r="DN1766" s="556"/>
      <c r="DO1766" s="556"/>
      <c r="DP1766" s="556"/>
      <c r="DQ1766" s="556"/>
      <c r="DR1766" s="556"/>
      <c r="DT1766" s="31"/>
      <c r="DU1766" s="556"/>
      <c r="DV1766" s="556"/>
      <c r="DW1766" s="556"/>
      <c r="DX1766" s="556"/>
      <c r="DY1766" s="556"/>
      <c r="DZ1766" s="556"/>
      <c r="EA1766" s="556"/>
      <c r="EB1766" s="556"/>
      <c r="ED1766" s="31"/>
      <c r="EE1766" s="556"/>
      <c r="EF1766" s="556"/>
      <c r="EG1766" s="556"/>
      <c r="EH1766" s="556"/>
      <c r="EI1766" s="556"/>
      <c r="EJ1766" s="556"/>
      <c r="EK1766" s="556"/>
      <c r="EL1766" s="556"/>
      <c r="EN1766" s="31"/>
      <c r="EO1766" s="556"/>
      <c r="EP1766" s="556"/>
      <c r="EQ1766" s="556"/>
      <c r="ER1766" s="556"/>
      <c r="ES1766" s="556"/>
      <c r="ET1766" s="556"/>
      <c r="EU1766" s="556"/>
      <c r="EV1766" s="556"/>
      <c r="EX1766" s="31"/>
      <c r="EY1766" s="556"/>
      <c r="EZ1766" s="556"/>
      <c r="FA1766" s="556"/>
      <c r="FB1766" s="556"/>
      <c r="FC1766" s="556"/>
      <c r="FD1766" s="556"/>
      <c r="FE1766" s="556"/>
      <c r="FF1766" s="556"/>
      <c r="FH1766" s="31"/>
      <c r="FI1766" s="556"/>
      <c r="FJ1766" s="556"/>
      <c r="FK1766" s="556"/>
      <c r="FL1766" s="556"/>
      <c r="FM1766" s="556"/>
      <c r="FN1766" s="556"/>
      <c r="FO1766" s="556"/>
      <c r="FP1766" s="556"/>
    </row>
    <row r="1767" spans="4:173">
      <c r="E1767" s="555"/>
      <c r="F1767" s="555"/>
      <c r="G1767" s="555"/>
      <c r="H1767" s="555"/>
      <c r="I1767" s="555"/>
      <c r="J1767" s="555"/>
      <c r="K1767" s="555"/>
      <c r="L1767" s="555"/>
      <c r="M1767" s="164"/>
      <c r="O1767" s="555"/>
      <c r="P1767" s="555"/>
      <c r="Q1767" s="555"/>
      <c r="R1767" s="555"/>
      <c r="S1767" s="555"/>
      <c r="T1767" s="555"/>
      <c r="U1767" s="555"/>
      <c r="V1767" s="555"/>
      <c r="Y1767" s="555"/>
      <c r="Z1767" s="555"/>
      <c r="AA1767" s="555"/>
      <c r="AB1767" s="555"/>
      <c r="AC1767" s="555"/>
      <c r="AD1767" s="555"/>
      <c r="AE1767" s="555"/>
      <c r="AF1767" s="555"/>
      <c r="AI1767" s="555"/>
      <c r="AJ1767" s="555"/>
      <c r="AK1767" s="555"/>
      <c r="AL1767" s="555"/>
      <c r="AM1767" s="555"/>
      <c r="AN1767" s="555"/>
      <c r="AO1767" s="555"/>
      <c r="AP1767" s="555"/>
      <c r="AS1767" s="555"/>
      <c r="AT1767" s="555"/>
      <c r="AU1767" s="555"/>
      <c r="AV1767" s="555"/>
      <c r="AW1767" s="555"/>
      <c r="AX1767" s="555"/>
      <c r="AY1767" s="555"/>
      <c r="AZ1767" s="555"/>
      <c r="BC1767" s="555"/>
      <c r="BD1767" s="555"/>
      <c r="BE1767" s="555"/>
      <c r="BF1767" s="555"/>
      <c r="BG1767" s="555"/>
      <c r="BH1767" s="555"/>
      <c r="BI1767" s="555"/>
      <c r="BJ1767" s="555"/>
      <c r="BM1767" s="555"/>
      <c r="BN1767" s="555"/>
      <c r="BO1767" s="555"/>
      <c r="BP1767" s="555"/>
      <c r="BQ1767" s="555"/>
      <c r="BR1767" s="555"/>
      <c r="BS1767" s="555"/>
      <c r="BT1767" s="555"/>
      <c r="BW1767" s="555"/>
      <c r="BX1767" s="555"/>
      <c r="BY1767" s="555"/>
      <c r="BZ1767" s="555"/>
      <c r="CA1767" s="555"/>
      <c r="CB1767" s="555"/>
      <c r="CC1767" s="555"/>
      <c r="CD1767" s="555"/>
      <c r="CG1767" s="555"/>
      <c r="CH1767" s="555"/>
      <c r="CI1767" s="555"/>
      <c r="CJ1767" s="555"/>
      <c r="CK1767" s="555"/>
      <c r="CL1767" s="555"/>
      <c r="CM1767" s="555"/>
      <c r="CN1767" s="555"/>
      <c r="CQ1767" s="555"/>
      <c r="CR1767" s="555"/>
      <c r="CS1767" s="555"/>
      <c r="CT1767" s="555"/>
      <c r="CU1767" s="555"/>
      <c r="CV1767" s="555"/>
      <c r="CW1767" s="555"/>
      <c r="CX1767" s="555"/>
      <c r="DA1767" s="555"/>
      <c r="DB1767" s="555"/>
      <c r="DC1767" s="555"/>
      <c r="DD1767" s="555"/>
      <c r="DE1767" s="556"/>
      <c r="DF1767" s="556"/>
      <c r="DG1767" s="556"/>
      <c r="DH1767" s="556"/>
      <c r="DJ1767" s="31"/>
      <c r="DK1767" s="556"/>
      <c r="DL1767" s="556"/>
      <c r="DM1767" s="556"/>
      <c r="DN1767" s="556"/>
      <c r="DO1767" s="556"/>
      <c r="DP1767" s="556"/>
      <c r="DQ1767" s="556"/>
      <c r="DR1767" s="556"/>
      <c r="DT1767" s="31"/>
      <c r="DU1767" s="556"/>
      <c r="DV1767" s="556"/>
      <c r="DW1767" s="556"/>
      <c r="DX1767" s="556"/>
      <c r="DY1767" s="556"/>
      <c r="DZ1767" s="556"/>
      <c r="EA1767" s="556"/>
      <c r="EB1767" s="556"/>
      <c r="ED1767" s="31"/>
      <c r="EE1767" s="556"/>
      <c r="EF1767" s="556"/>
      <c r="EG1767" s="556"/>
      <c r="EH1767" s="556"/>
      <c r="EI1767" s="556"/>
      <c r="EJ1767" s="556"/>
      <c r="EK1767" s="556"/>
      <c r="EL1767" s="556"/>
      <c r="EN1767" s="31"/>
      <c r="EO1767" s="556"/>
      <c r="EP1767" s="556"/>
      <c r="EQ1767" s="556"/>
      <c r="ER1767" s="556"/>
      <c r="ES1767" s="556"/>
      <c r="ET1767" s="556"/>
      <c r="EU1767" s="556"/>
      <c r="EV1767" s="556"/>
      <c r="EX1767" s="31"/>
      <c r="EY1767" s="556"/>
      <c r="EZ1767" s="556"/>
      <c r="FA1767" s="556"/>
      <c r="FB1767" s="556"/>
      <c r="FC1767" s="556"/>
      <c r="FD1767" s="556"/>
      <c r="FE1767" s="556"/>
      <c r="FF1767" s="556"/>
      <c r="FH1767" s="31"/>
      <c r="FI1767" s="556"/>
      <c r="FJ1767" s="556"/>
      <c r="FK1767" s="556"/>
      <c r="FL1767" s="556"/>
      <c r="FM1767" s="556"/>
      <c r="FN1767" s="556"/>
      <c r="FO1767" s="556"/>
      <c r="FP1767" s="556"/>
    </row>
    <row r="1768" spans="4:173">
      <c r="E1768" s="555"/>
      <c r="F1768" s="555"/>
      <c r="G1768" s="555"/>
      <c r="H1768" s="555"/>
      <c r="I1768" s="555"/>
      <c r="J1768" s="555"/>
      <c r="K1768" s="555"/>
      <c r="L1768" s="555"/>
      <c r="M1768" s="164"/>
      <c r="O1768" s="555"/>
      <c r="P1768" s="555"/>
      <c r="Q1768" s="555"/>
      <c r="R1768" s="555"/>
      <c r="S1768" s="555"/>
      <c r="T1768" s="555"/>
      <c r="U1768" s="555"/>
      <c r="V1768" s="555"/>
      <c r="Y1768" s="555"/>
      <c r="Z1768" s="555"/>
      <c r="AA1768" s="555"/>
      <c r="AB1768" s="555"/>
      <c r="AC1768" s="555"/>
      <c r="AD1768" s="555"/>
      <c r="AE1768" s="555"/>
      <c r="AF1768" s="555"/>
      <c r="AI1768" s="555"/>
      <c r="AJ1768" s="555"/>
      <c r="AK1768" s="555"/>
      <c r="AL1768" s="555"/>
      <c r="AM1768" s="555"/>
      <c r="AN1768" s="555"/>
      <c r="AO1768" s="555"/>
      <c r="AP1768" s="555"/>
      <c r="AS1768" s="555"/>
      <c r="AT1768" s="555"/>
      <c r="AU1768" s="555"/>
      <c r="AV1768" s="555"/>
      <c r="AW1768" s="555"/>
      <c r="AX1768" s="555"/>
      <c r="AY1768" s="555"/>
      <c r="AZ1768" s="555"/>
      <c r="BC1768" s="555"/>
      <c r="BD1768" s="555"/>
      <c r="BE1768" s="555"/>
      <c r="BF1768" s="555"/>
      <c r="BG1768" s="555"/>
      <c r="BH1768" s="555"/>
      <c r="BI1768" s="555"/>
      <c r="BJ1768" s="555"/>
      <c r="BM1768" s="555"/>
      <c r="BN1768" s="555"/>
      <c r="BO1768" s="555"/>
      <c r="BP1768" s="555"/>
      <c r="BQ1768" s="555"/>
      <c r="BR1768" s="555"/>
      <c r="BS1768" s="555"/>
      <c r="BT1768" s="555"/>
      <c r="BW1768" s="555"/>
      <c r="BX1768" s="555"/>
      <c r="BY1768" s="555"/>
      <c r="BZ1768" s="555"/>
      <c r="CA1768" s="555"/>
      <c r="CB1768" s="555"/>
      <c r="CC1768" s="555"/>
      <c r="CD1768" s="555"/>
      <c r="CG1768" s="555"/>
      <c r="CH1768" s="555"/>
      <c r="CI1768" s="555"/>
      <c r="CJ1768" s="555"/>
      <c r="CK1768" s="555"/>
      <c r="CL1768" s="555"/>
      <c r="CM1768" s="555"/>
      <c r="CN1768" s="555"/>
      <c r="CQ1768" s="555"/>
      <c r="CR1768" s="555"/>
      <c r="CS1768" s="555"/>
      <c r="CT1768" s="555"/>
      <c r="CU1768" s="555"/>
      <c r="CV1768" s="555"/>
      <c r="CW1768" s="555"/>
      <c r="CX1768" s="555"/>
      <c r="DA1768" s="555"/>
      <c r="DB1768" s="555"/>
      <c r="DC1768" s="555"/>
      <c r="DD1768" s="555"/>
      <c r="DE1768" s="556"/>
      <c r="DF1768" s="556"/>
      <c r="DG1768" s="556"/>
      <c r="DH1768" s="556"/>
      <c r="DJ1768" s="31"/>
      <c r="DK1768" s="556"/>
      <c r="DL1768" s="556"/>
      <c r="DM1768" s="556"/>
      <c r="DN1768" s="556"/>
      <c r="DO1768" s="556"/>
      <c r="DP1768" s="556"/>
      <c r="DQ1768" s="556"/>
      <c r="DR1768" s="556"/>
      <c r="DT1768" s="31"/>
      <c r="DU1768" s="556"/>
      <c r="DV1768" s="556"/>
      <c r="DW1768" s="556"/>
      <c r="DX1768" s="556"/>
      <c r="DY1768" s="556"/>
      <c r="DZ1768" s="556"/>
      <c r="EA1768" s="556"/>
      <c r="EB1768" s="556"/>
      <c r="ED1768" s="31"/>
      <c r="EE1768" s="556"/>
      <c r="EF1768" s="556"/>
      <c r="EG1768" s="556"/>
      <c r="EH1768" s="556"/>
      <c r="EI1768" s="556"/>
      <c r="EJ1768" s="556"/>
      <c r="EK1768" s="556"/>
      <c r="EL1768" s="556"/>
      <c r="EN1768" s="31"/>
      <c r="EO1768" s="556"/>
      <c r="EP1768" s="556"/>
      <c r="EQ1768" s="556"/>
      <c r="ER1768" s="556"/>
      <c r="ES1768" s="556"/>
      <c r="ET1768" s="556"/>
      <c r="EU1768" s="556"/>
      <c r="EV1768" s="556"/>
      <c r="EX1768" s="31"/>
      <c r="EY1768" s="556"/>
      <c r="EZ1768" s="556"/>
      <c r="FA1768" s="556"/>
      <c r="FB1768" s="556"/>
      <c r="FC1768" s="556"/>
      <c r="FD1768" s="556"/>
      <c r="FE1768" s="556"/>
      <c r="FF1768" s="556"/>
      <c r="FH1768" s="31"/>
      <c r="FI1768" s="556"/>
      <c r="FJ1768" s="556"/>
      <c r="FK1768" s="556"/>
      <c r="FL1768" s="556"/>
      <c r="FM1768" s="556"/>
      <c r="FN1768" s="556"/>
      <c r="FO1768" s="556"/>
      <c r="FP1768" s="556"/>
    </row>
    <row r="1769" spans="4:173">
      <c r="E1769" s="555"/>
      <c r="F1769" s="555"/>
      <c r="G1769" s="555"/>
      <c r="H1769" s="555"/>
      <c r="I1769" s="555"/>
      <c r="J1769" s="555"/>
      <c r="K1769" s="555"/>
      <c r="L1769" s="555"/>
      <c r="M1769" s="164"/>
      <c r="O1769" s="555"/>
      <c r="P1769" s="555"/>
      <c r="Q1769" s="555"/>
      <c r="R1769" s="555"/>
      <c r="S1769" s="555"/>
      <c r="T1769" s="555"/>
      <c r="U1769" s="555"/>
      <c r="V1769" s="555"/>
      <c r="Y1769" s="555"/>
      <c r="Z1769" s="555"/>
      <c r="AA1769" s="555"/>
      <c r="AB1769" s="555"/>
      <c r="AC1769" s="555"/>
      <c r="AD1769" s="555"/>
      <c r="AE1769" s="555"/>
      <c r="AF1769" s="555"/>
      <c r="AI1769" s="555"/>
      <c r="AJ1769" s="555"/>
      <c r="AK1769" s="555"/>
      <c r="AL1769" s="555"/>
      <c r="AM1769" s="555"/>
      <c r="AN1769" s="555"/>
      <c r="AO1769" s="555"/>
      <c r="AP1769" s="555"/>
      <c r="AS1769" s="555"/>
      <c r="AT1769" s="555"/>
      <c r="AU1769" s="555"/>
      <c r="AV1769" s="555"/>
      <c r="AW1769" s="555"/>
      <c r="AX1769" s="555"/>
      <c r="AY1769" s="555"/>
      <c r="AZ1769" s="555"/>
      <c r="BC1769" s="555"/>
      <c r="BD1769" s="555"/>
      <c r="BE1769" s="555"/>
      <c r="BF1769" s="555"/>
      <c r="BG1769" s="555"/>
      <c r="BH1769" s="555"/>
      <c r="BI1769" s="555"/>
      <c r="BJ1769" s="555"/>
      <c r="BM1769" s="555"/>
      <c r="BN1769" s="555"/>
      <c r="BO1769" s="555"/>
      <c r="BP1769" s="555"/>
      <c r="BQ1769" s="555"/>
      <c r="BR1769" s="555"/>
      <c r="BS1769" s="555"/>
      <c r="BT1769" s="555"/>
      <c r="BW1769" s="555"/>
      <c r="BX1769" s="555"/>
      <c r="BY1769" s="555"/>
      <c r="BZ1769" s="555"/>
      <c r="CA1769" s="555"/>
      <c r="CB1769" s="555"/>
      <c r="CC1769" s="555"/>
      <c r="CD1769" s="555"/>
      <c r="CG1769" s="555"/>
      <c r="CH1769" s="555"/>
      <c r="CI1769" s="555"/>
      <c r="CJ1769" s="555"/>
      <c r="CK1769" s="555"/>
      <c r="CL1769" s="555"/>
      <c r="CM1769" s="555"/>
      <c r="CN1769" s="555"/>
      <c r="CQ1769" s="555"/>
      <c r="CR1769" s="555"/>
      <c r="CS1769" s="555"/>
      <c r="CT1769" s="555"/>
      <c r="CU1769" s="555"/>
      <c r="CV1769" s="555"/>
      <c r="CW1769" s="555"/>
      <c r="CX1769" s="555"/>
      <c r="DA1769" s="555"/>
      <c r="DB1769" s="555"/>
      <c r="DC1769" s="555"/>
      <c r="DD1769" s="555"/>
      <c r="DE1769" s="556"/>
      <c r="DF1769" s="556"/>
      <c r="DG1769" s="556"/>
      <c r="DH1769" s="556"/>
      <c r="DJ1769" s="31"/>
      <c r="DK1769" s="556"/>
      <c r="DL1769" s="556"/>
      <c r="DM1769" s="556"/>
      <c r="DN1769" s="556"/>
      <c r="DO1769" s="556"/>
      <c r="DP1769" s="556"/>
      <c r="DQ1769" s="556"/>
      <c r="DR1769" s="556"/>
      <c r="DT1769" s="31"/>
      <c r="DU1769" s="556"/>
      <c r="DV1769" s="556"/>
      <c r="DW1769" s="556"/>
      <c r="DX1769" s="556"/>
      <c r="DY1769" s="556"/>
      <c r="DZ1769" s="556"/>
      <c r="EA1769" s="556"/>
      <c r="EB1769" s="556"/>
      <c r="ED1769" s="31"/>
      <c r="EE1769" s="556"/>
      <c r="EF1769" s="556"/>
      <c r="EG1769" s="556"/>
      <c r="EH1769" s="556"/>
      <c r="EI1769" s="556"/>
      <c r="EJ1769" s="556"/>
      <c r="EK1769" s="556"/>
      <c r="EL1769" s="556"/>
      <c r="EN1769" s="31"/>
      <c r="EO1769" s="556"/>
      <c r="EP1769" s="556"/>
      <c r="EQ1769" s="556"/>
      <c r="ER1769" s="556"/>
      <c r="ES1769" s="556"/>
      <c r="ET1769" s="556"/>
      <c r="EU1769" s="556"/>
      <c r="EV1769" s="556"/>
      <c r="EX1769" s="31"/>
      <c r="EY1769" s="556"/>
      <c r="EZ1769" s="556"/>
      <c r="FA1769" s="556"/>
      <c r="FB1769" s="556"/>
      <c r="FC1769" s="556"/>
      <c r="FD1769" s="556"/>
      <c r="FE1769" s="556"/>
      <c r="FF1769" s="556"/>
      <c r="FH1769" s="31"/>
      <c r="FI1769" s="556"/>
      <c r="FJ1769" s="556"/>
      <c r="FK1769" s="556"/>
      <c r="FL1769" s="556"/>
      <c r="FM1769" s="556"/>
      <c r="FN1769" s="556"/>
      <c r="FO1769" s="556"/>
      <c r="FP1769" s="556"/>
    </row>
    <row r="1770" spans="4:173">
      <c r="E1770" s="555"/>
      <c r="F1770" s="555"/>
      <c r="G1770" s="555"/>
      <c r="H1770" s="555"/>
      <c r="I1770" s="555"/>
      <c r="J1770" s="555"/>
      <c r="K1770" s="555"/>
      <c r="L1770" s="555"/>
      <c r="M1770" s="164"/>
      <c r="O1770" s="555"/>
      <c r="P1770" s="555"/>
      <c r="Q1770" s="555"/>
      <c r="R1770" s="555"/>
      <c r="S1770" s="555"/>
      <c r="T1770" s="555"/>
      <c r="U1770" s="555"/>
      <c r="V1770" s="555"/>
      <c r="Y1770" s="555"/>
      <c r="Z1770" s="555"/>
      <c r="AA1770" s="555"/>
      <c r="AB1770" s="555"/>
      <c r="AC1770" s="555"/>
      <c r="AD1770" s="555"/>
      <c r="AE1770" s="555"/>
      <c r="AF1770" s="555"/>
      <c r="AI1770" s="555"/>
      <c r="AJ1770" s="555"/>
      <c r="AK1770" s="555"/>
      <c r="AL1770" s="555"/>
      <c r="AM1770" s="555"/>
      <c r="AN1770" s="555"/>
      <c r="AO1770" s="555"/>
      <c r="AP1770" s="555"/>
      <c r="AS1770" s="555"/>
      <c r="AT1770" s="555"/>
      <c r="AU1770" s="555"/>
      <c r="AV1770" s="555"/>
      <c r="AW1770" s="555"/>
      <c r="AX1770" s="555"/>
      <c r="AY1770" s="555"/>
      <c r="AZ1770" s="555"/>
      <c r="BC1770" s="555"/>
      <c r="BD1770" s="555"/>
      <c r="BE1770" s="555"/>
      <c r="BF1770" s="555"/>
      <c r="BG1770" s="555"/>
      <c r="BH1770" s="555"/>
      <c r="BI1770" s="555"/>
      <c r="BJ1770" s="555"/>
      <c r="BM1770" s="555"/>
      <c r="BN1770" s="555"/>
      <c r="BO1770" s="555"/>
      <c r="BP1770" s="555"/>
      <c r="BQ1770" s="555"/>
      <c r="BR1770" s="555"/>
      <c r="BS1770" s="555"/>
      <c r="BT1770" s="555"/>
      <c r="BW1770" s="555"/>
      <c r="BX1770" s="555"/>
      <c r="BY1770" s="555"/>
      <c r="BZ1770" s="555"/>
      <c r="CA1770" s="555"/>
      <c r="CB1770" s="555"/>
      <c r="CC1770" s="555"/>
      <c r="CD1770" s="555"/>
      <c r="CG1770" s="555"/>
      <c r="CH1770" s="555"/>
      <c r="CI1770" s="555"/>
      <c r="CJ1770" s="555"/>
      <c r="CK1770" s="555"/>
      <c r="CL1770" s="555"/>
      <c r="CM1770" s="555"/>
      <c r="CN1770" s="555"/>
      <c r="CQ1770" s="555"/>
      <c r="CR1770" s="555"/>
      <c r="CS1770" s="555"/>
      <c r="CT1770" s="555"/>
      <c r="CU1770" s="555"/>
      <c r="CV1770" s="555"/>
      <c r="CW1770" s="555"/>
      <c r="CX1770" s="555"/>
      <c r="DA1770" s="555"/>
      <c r="DB1770" s="555"/>
      <c r="DC1770" s="555"/>
      <c r="DD1770" s="555"/>
      <c r="DE1770" s="556"/>
      <c r="DF1770" s="556"/>
      <c r="DG1770" s="556"/>
      <c r="DH1770" s="556"/>
      <c r="DJ1770" s="31"/>
      <c r="DK1770" s="556"/>
      <c r="DL1770" s="556"/>
      <c r="DM1770" s="556"/>
      <c r="DN1770" s="556"/>
      <c r="DO1770" s="556"/>
      <c r="DP1770" s="556"/>
      <c r="DQ1770" s="556"/>
      <c r="DR1770" s="556"/>
      <c r="DT1770" s="31"/>
      <c r="DU1770" s="556"/>
      <c r="DV1770" s="556"/>
      <c r="DW1770" s="556"/>
      <c r="DX1770" s="556"/>
      <c r="DY1770" s="556"/>
      <c r="DZ1770" s="556"/>
      <c r="EA1770" s="556"/>
      <c r="EB1770" s="556"/>
      <c r="ED1770" s="31"/>
      <c r="EE1770" s="556"/>
      <c r="EF1770" s="556"/>
      <c r="EG1770" s="556"/>
      <c r="EH1770" s="556"/>
      <c r="EI1770" s="556"/>
      <c r="EJ1770" s="556"/>
      <c r="EK1770" s="556"/>
      <c r="EL1770" s="556"/>
      <c r="EN1770" s="31"/>
      <c r="EO1770" s="556"/>
      <c r="EP1770" s="556"/>
      <c r="EQ1770" s="556"/>
      <c r="ER1770" s="556"/>
      <c r="ES1770" s="556"/>
      <c r="ET1770" s="556"/>
      <c r="EU1770" s="556"/>
      <c r="EV1770" s="556"/>
      <c r="EX1770" s="31"/>
      <c r="EY1770" s="556"/>
      <c r="EZ1770" s="556"/>
      <c r="FA1770" s="556"/>
      <c r="FB1770" s="556"/>
      <c r="FC1770" s="556"/>
      <c r="FD1770" s="556"/>
      <c r="FE1770" s="556"/>
      <c r="FF1770" s="556"/>
      <c r="FH1770" s="31"/>
      <c r="FI1770" s="556"/>
      <c r="FJ1770" s="556"/>
      <c r="FK1770" s="556"/>
      <c r="FL1770" s="556"/>
      <c r="FM1770" s="556"/>
      <c r="FN1770" s="556"/>
      <c r="FO1770" s="556"/>
      <c r="FP1770" s="556"/>
    </row>
    <row r="1771" spans="4:173">
      <c r="E1771" s="555"/>
      <c r="F1771" s="555"/>
      <c r="G1771" s="555"/>
      <c r="H1771" s="555"/>
      <c r="I1771" s="555"/>
      <c r="J1771" s="555"/>
      <c r="K1771" s="555"/>
      <c r="L1771" s="555"/>
      <c r="M1771" s="164"/>
      <c r="O1771" s="555"/>
      <c r="P1771" s="555"/>
      <c r="Q1771" s="555"/>
      <c r="R1771" s="555"/>
      <c r="S1771" s="555"/>
      <c r="T1771" s="555"/>
      <c r="U1771" s="555"/>
      <c r="V1771" s="555"/>
      <c r="Y1771" s="555"/>
      <c r="Z1771" s="555"/>
      <c r="AA1771" s="555"/>
      <c r="AB1771" s="555"/>
      <c r="AC1771" s="555"/>
      <c r="AD1771" s="555"/>
      <c r="AE1771" s="555"/>
      <c r="AF1771" s="555"/>
      <c r="AI1771" s="555"/>
      <c r="AJ1771" s="555"/>
      <c r="AK1771" s="555"/>
      <c r="AL1771" s="555"/>
      <c r="AM1771" s="555"/>
      <c r="AN1771" s="555"/>
      <c r="AO1771" s="555"/>
      <c r="AP1771" s="555"/>
      <c r="AS1771" s="555"/>
      <c r="AT1771" s="555"/>
      <c r="AU1771" s="555"/>
      <c r="AV1771" s="555"/>
      <c r="AW1771" s="555"/>
      <c r="AX1771" s="555"/>
      <c r="AY1771" s="555"/>
      <c r="AZ1771" s="555"/>
      <c r="BC1771" s="555"/>
      <c r="BD1771" s="555"/>
      <c r="BE1771" s="555"/>
      <c r="BF1771" s="555"/>
      <c r="BG1771" s="555"/>
      <c r="BH1771" s="555"/>
      <c r="BI1771" s="555"/>
      <c r="BJ1771" s="555"/>
      <c r="BM1771" s="555"/>
      <c r="BN1771" s="555"/>
      <c r="BO1771" s="555"/>
      <c r="BP1771" s="555"/>
      <c r="BQ1771" s="555"/>
      <c r="BR1771" s="555"/>
      <c r="BS1771" s="555"/>
      <c r="BT1771" s="555"/>
      <c r="BW1771" s="555"/>
      <c r="BX1771" s="555"/>
      <c r="BY1771" s="555"/>
      <c r="BZ1771" s="555"/>
      <c r="CA1771" s="555"/>
      <c r="CB1771" s="555"/>
      <c r="CC1771" s="555"/>
      <c r="CD1771" s="555"/>
      <c r="CG1771" s="555"/>
      <c r="CH1771" s="555"/>
      <c r="CI1771" s="555"/>
      <c r="CJ1771" s="555"/>
      <c r="CK1771" s="555"/>
      <c r="CL1771" s="555"/>
      <c r="CM1771" s="555"/>
      <c r="CN1771" s="555"/>
      <c r="CQ1771" s="555"/>
      <c r="CR1771" s="555"/>
      <c r="CS1771" s="555"/>
      <c r="CT1771" s="555"/>
      <c r="CU1771" s="555"/>
      <c r="CV1771" s="555"/>
      <c r="CW1771" s="555"/>
      <c r="CX1771" s="555"/>
      <c r="DA1771" s="555"/>
      <c r="DB1771" s="555"/>
      <c r="DC1771" s="555"/>
      <c r="DD1771" s="555"/>
      <c r="DE1771" s="556"/>
      <c r="DF1771" s="556"/>
      <c r="DG1771" s="556"/>
      <c r="DH1771" s="556"/>
      <c r="DJ1771" s="31"/>
      <c r="DK1771" s="556"/>
      <c r="DL1771" s="556"/>
      <c r="DM1771" s="556"/>
      <c r="DN1771" s="556"/>
      <c r="DO1771" s="556"/>
      <c r="DP1771" s="556"/>
      <c r="DQ1771" s="556"/>
      <c r="DR1771" s="556"/>
      <c r="DT1771" s="31"/>
      <c r="DU1771" s="556"/>
      <c r="DV1771" s="556"/>
      <c r="DW1771" s="556"/>
      <c r="DX1771" s="556"/>
      <c r="DY1771" s="556"/>
      <c r="DZ1771" s="556"/>
      <c r="EA1771" s="556"/>
      <c r="EB1771" s="556"/>
      <c r="ED1771" s="31"/>
      <c r="EE1771" s="556"/>
      <c r="EF1771" s="556"/>
      <c r="EG1771" s="556"/>
      <c r="EH1771" s="556"/>
      <c r="EI1771" s="556"/>
      <c r="EJ1771" s="556"/>
      <c r="EK1771" s="556"/>
      <c r="EL1771" s="556"/>
      <c r="EN1771" s="31"/>
      <c r="EO1771" s="556"/>
      <c r="EP1771" s="556"/>
      <c r="EQ1771" s="556"/>
      <c r="ER1771" s="556"/>
      <c r="ES1771" s="556"/>
      <c r="ET1771" s="556"/>
      <c r="EU1771" s="556"/>
      <c r="EV1771" s="556"/>
      <c r="EX1771" s="31"/>
      <c r="EY1771" s="556"/>
      <c r="EZ1771" s="556"/>
      <c r="FA1771" s="556"/>
      <c r="FB1771" s="556"/>
      <c r="FC1771" s="556"/>
      <c r="FD1771" s="556"/>
      <c r="FE1771" s="556"/>
      <c r="FF1771" s="556"/>
      <c r="FH1771" s="31"/>
      <c r="FI1771" s="556"/>
      <c r="FJ1771" s="556"/>
      <c r="FK1771" s="556"/>
      <c r="FL1771" s="556"/>
      <c r="FM1771" s="556"/>
      <c r="FN1771" s="556"/>
      <c r="FO1771" s="556"/>
      <c r="FP1771" s="556"/>
    </row>
    <row r="1772" spans="4:173">
      <c r="E1772" s="555"/>
      <c r="F1772" s="555"/>
      <c r="G1772" s="555"/>
      <c r="H1772" s="555"/>
      <c r="I1772" s="555"/>
      <c r="J1772" s="555"/>
      <c r="K1772" s="555"/>
      <c r="L1772" s="555"/>
      <c r="M1772" s="164"/>
      <c r="O1772" s="555"/>
      <c r="P1772" s="555"/>
      <c r="Q1772" s="555"/>
      <c r="R1772" s="555"/>
      <c r="S1772" s="555"/>
      <c r="T1772" s="555"/>
      <c r="U1772" s="555"/>
      <c r="V1772" s="555"/>
      <c r="Y1772" s="555"/>
      <c r="Z1772" s="555"/>
      <c r="AA1772" s="555"/>
      <c r="AB1772" s="555"/>
      <c r="AC1772" s="555"/>
      <c r="AD1772" s="555"/>
      <c r="AE1772" s="555"/>
      <c r="AF1772" s="555"/>
      <c r="AI1772" s="555"/>
      <c r="AJ1772" s="555"/>
      <c r="AK1772" s="555"/>
      <c r="AL1772" s="555"/>
      <c r="AM1772" s="555"/>
      <c r="AN1772" s="555"/>
      <c r="AO1772" s="555"/>
      <c r="AP1772" s="555"/>
      <c r="AS1772" s="555"/>
      <c r="AT1772" s="555"/>
      <c r="AU1772" s="555"/>
      <c r="AV1772" s="555"/>
      <c r="AW1772" s="555"/>
      <c r="AX1772" s="555"/>
      <c r="AY1772" s="555"/>
      <c r="AZ1772" s="555"/>
      <c r="BC1772" s="555"/>
      <c r="BD1772" s="555"/>
      <c r="BE1772" s="555"/>
      <c r="BF1772" s="555"/>
      <c r="BG1772" s="555"/>
      <c r="BH1772" s="555"/>
      <c r="BI1772" s="555"/>
      <c r="BJ1772" s="555"/>
      <c r="BM1772" s="555"/>
      <c r="BN1772" s="555"/>
      <c r="BO1772" s="555"/>
      <c r="BP1772" s="555"/>
      <c r="BQ1772" s="555"/>
      <c r="BR1772" s="555"/>
      <c r="BS1772" s="555"/>
      <c r="BT1772" s="555"/>
      <c r="BW1772" s="555"/>
      <c r="BX1772" s="555"/>
      <c r="BY1772" s="555"/>
      <c r="BZ1772" s="555"/>
      <c r="CA1772" s="555"/>
      <c r="CB1772" s="555"/>
      <c r="CC1772" s="555"/>
      <c r="CD1772" s="555"/>
      <c r="CG1772" s="555"/>
      <c r="CH1772" s="555"/>
      <c r="CI1772" s="555"/>
      <c r="CJ1772" s="555"/>
      <c r="CK1772" s="555"/>
      <c r="CL1772" s="555"/>
      <c r="CM1772" s="555"/>
      <c r="CN1772" s="555"/>
      <c r="CQ1772" s="555"/>
      <c r="CR1772" s="555"/>
      <c r="CS1772" s="555"/>
      <c r="CT1772" s="555"/>
      <c r="CU1772" s="555"/>
      <c r="CV1772" s="555"/>
      <c r="CW1772" s="555"/>
      <c r="CX1772" s="555"/>
      <c r="DA1772" s="555"/>
      <c r="DB1772" s="555"/>
      <c r="DC1772" s="555"/>
      <c r="DD1772" s="555"/>
      <c r="DE1772" s="556"/>
      <c r="DF1772" s="556"/>
      <c r="DG1772" s="556"/>
      <c r="DH1772" s="556"/>
      <c r="DJ1772" s="31"/>
      <c r="DK1772" s="556"/>
      <c r="DL1772" s="556"/>
      <c r="DM1772" s="556"/>
      <c r="DN1772" s="556"/>
      <c r="DO1772" s="556"/>
      <c r="DP1772" s="556"/>
      <c r="DQ1772" s="556"/>
      <c r="DR1772" s="556"/>
      <c r="DT1772" s="31"/>
      <c r="DU1772" s="556"/>
      <c r="DV1772" s="556"/>
      <c r="DW1772" s="556"/>
      <c r="DX1772" s="556"/>
      <c r="DY1772" s="556"/>
      <c r="DZ1772" s="556"/>
      <c r="EA1772" s="556"/>
      <c r="EB1772" s="556"/>
      <c r="ED1772" s="31"/>
      <c r="EE1772" s="556"/>
      <c r="EF1772" s="556"/>
      <c r="EG1772" s="556"/>
      <c r="EH1772" s="556"/>
      <c r="EI1772" s="556"/>
      <c r="EJ1772" s="556"/>
      <c r="EK1772" s="556"/>
      <c r="EL1772" s="556"/>
      <c r="EN1772" s="31"/>
      <c r="EO1772" s="556"/>
      <c r="EP1772" s="556"/>
      <c r="EQ1772" s="556"/>
      <c r="ER1772" s="556"/>
      <c r="ES1772" s="556"/>
      <c r="ET1772" s="556"/>
      <c r="EU1772" s="556"/>
      <c r="EV1772" s="556"/>
      <c r="EX1772" s="31"/>
      <c r="EY1772" s="556"/>
      <c r="EZ1772" s="556"/>
      <c r="FA1772" s="556"/>
      <c r="FB1772" s="556"/>
      <c r="FC1772" s="556"/>
      <c r="FD1772" s="556"/>
      <c r="FE1772" s="556"/>
      <c r="FF1772" s="556"/>
      <c r="FH1772" s="31"/>
      <c r="FI1772" s="556"/>
      <c r="FJ1772" s="556"/>
      <c r="FK1772" s="556"/>
      <c r="FL1772" s="556"/>
      <c r="FM1772" s="556"/>
      <c r="FN1772" s="556"/>
      <c r="FO1772" s="556"/>
      <c r="FP1772" s="556"/>
    </row>
    <row r="1773" spans="4:173">
      <c r="E1773" s="555"/>
      <c r="F1773" s="555"/>
      <c r="G1773" s="555"/>
      <c r="H1773" s="555"/>
      <c r="I1773" s="555"/>
      <c r="J1773" s="555"/>
      <c r="K1773" s="555"/>
      <c r="L1773" s="555"/>
      <c r="M1773" s="164"/>
      <c r="O1773" s="555"/>
      <c r="P1773" s="555"/>
      <c r="Q1773" s="555"/>
      <c r="R1773" s="555"/>
      <c r="S1773" s="555"/>
      <c r="T1773" s="555"/>
      <c r="U1773" s="555"/>
      <c r="V1773" s="555"/>
      <c r="Y1773" s="555"/>
      <c r="Z1773" s="555"/>
      <c r="AA1773" s="555"/>
      <c r="AB1773" s="555"/>
      <c r="AC1773" s="555"/>
      <c r="AD1773" s="555"/>
      <c r="AE1773" s="555"/>
      <c r="AF1773" s="555"/>
      <c r="AI1773" s="555"/>
      <c r="AJ1773" s="555"/>
      <c r="AK1773" s="555"/>
      <c r="AL1773" s="555"/>
      <c r="AM1773" s="555"/>
      <c r="AN1773" s="555"/>
      <c r="AO1773" s="555"/>
      <c r="AP1773" s="555"/>
      <c r="AS1773" s="555"/>
      <c r="AT1773" s="555"/>
      <c r="AU1773" s="555"/>
      <c r="AV1773" s="555"/>
      <c r="AW1773" s="555"/>
      <c r="AX1773" s="555"/>
      <c r="AY1773" s="555"/>
      <c r="AZ1773" s="555"/>
      <c r="BC1773" s="555"/>
      <c r="BD1773" s="555"/>
      <c r="BE1773" s="555"/>
      <c r="BF1773" s="555"/>
      <c r="BG1773" s="555"/>
      <c r="BH1773" s="555"/>
      <c r="BI1773" s="555"/>
      <c r="BJ1773" s="555"/>
      <c r="BM1773" s="555"/>
      <c r="BN1773" s="555"/>
      <c r="BO1773" s="555"/>
      <c r="BP1773" s="555"/>
      <c r="BQ1773" s="555"/>
      <c r="BR1773" s="555"/>
      <c r="BS1773" s="555"/>
      <c r="BT1773" s="555"/>
      <c r="BW1773" s="555"/>
      <c r="BX1773" s="555"/>
      <c r="BY1773" s="555"/>
      <c r="BZ1773" s="555"/>
      <c r="CA1773" s="555"/>
      <c r="CB1773" s="555"/>
      <c r="CC1773" s="555"/>
      <c r="CD1773" s="555"/>
      <c r="CG1773" s="555"/>
      <c r="CH1773" s="555"/>
      <c r="CI1773" s="555"/>
      <c r="CJ1773" s="555"/>
      <c r="CK1773" s="555"/>
      <c r="CL1773" s="555"/>
      <c r="CM1773" s="555"/>
      <c r="CN1773" s="555"/>
      <c r="CQ1773" s="555"/>
      <c r="CR1773" s="555"/>
      <c r="CS1773" s="555"/>
      <c r="CT1773" s="555"/>
      <c r="CU1773" s="555"/>
      <c r="CV1773" s="555"/>
      <c r="CW1773" s="555"/>
      <c r="CX1773" s="555"/>
      <c r="DA1773" s="555"/>
      <c r="DB1773" s="555"/>
      <c r="DC1773" s="555"/>
      <c r="DD1773" s="555"/>
      <c r="DE1773" s="556"/>
      <c r="DF1773" s="556"/>
      <c r="DG1773" s="556"/>
      <c r="DH1773" s="556"/>
      <c r="DJ1773" s="31"/>
      <c r="DK1773" s="556"/>
      <c r="DL1773" s="556"/>
      <c r="DM1773" s="556"/>
      <c r="DN1773" s="556"/>
      <c r="DO1773" s="556"/>
      <c r="DP1773" s="556"/>
      <c r="DQ1773" s="556"/>
      <c r="DR1773" s="556"/>
      <c r="DT1773" s="31"/>
      <c r="DU1773" s="556"/>
      <c r="DV1773" s="556"/>
      <c r="DW1773" s="556"/>
      <c r="DX1773" s="556"/>
      <c r="DY1773" s="556"/>
      <c r="DZ1773" s="556"/>
      <c r="EA1773" s="556"/>
      <c r="EB1773" s="556"/>
      <c r="ED1773" s="31"/>
      <c r="EE1773" s="556"/>
      <c r="EF1773" s="556"/>
      <c r="EG1773" s="556"/>
      <c r="EH1773" s="556"/>
      <c r="EI1773" s="556"/>
      <c r="EJ1773" s="556"/>
      <c r="EK1773" s="556"/>
      <c r="EL1773" s="556"/>
      <c r="EN1773" s="31"/>
      <c r="EO1773" s="556"/>
      <c r="EP1773" s="556"/>
      <c r="EQ1773" s="556"/>
      <c r="ER1773" s="556"/>
      <c r="ES1773" s="556"/>
      <c r="ET1773" s="556"/>
      <c r="EU1773" s="556"/>
      <c r="EV1773" s="556"/>
      <c r="EX1773" s="31"/>
      <c r="EY1773" s="556"/>
      <c r="EZ1773" s="556"/>
      <c r="FA1773" s="556"/>
      <c r="FB1773" s="556"/>
      <c r="FC1773" s="556"/>
      <c r="FD1773" s="556"/>
      <c r="FE1773" s="556"/>
      <c r="FF1773" s="556"/>
      <c r="FH1773" s="31"/>
      <c r="FI1773" s="556"/>
      <c r="FJ1773" s="556"/>
      <c r="FK1773" s="556"/>
      <c r="FL1773" s="556"/>
      <c r="FM1773" s="556"/>
      <c r="FN1773" s="556"/>
      <c r="FO1773" s="556"/>
      <c r="FP1773" s="556"/>
    </row>
    <row r="1774" spans="4:173">
      <c r="E1774" s="555"/>
      <c r="F1774" s="555"/>
      <c r="G1774" s="555"/>
      <c r="H1774" s="555"/>
      <c r="I1774" s="555"/>
      <c r="J1774" s="555"/>
      <c r="K1774" s="555"/>
      <c r="L1774" s="555"/>
      <c r="M1774" s="164"/>
      <c r="O1774" s="555"/>
      <c r="P1774" s="555"/>
      <c r="Q1774" s="555"/>
      <c r="R1774" s="555"/>
      <c r="S1774" s="555"/>
      <c r="T1774" s="555"/>
      <c r="U1774" s="555"/>
      <c r="V1774" s="555"/>
      <c r="Y1774" s="555"/>
      <c r="Z1774" s="555"/>
      <c r="AA1774" s="555"/>
      <c r="AB1774" s="555"/>
      <c r="AC1774" s="555"/>
      <c r="AD1774" s="555"/>
      <c r="AE1774" s="555"/>
      <c r="AF1774" s="555"/>
      <c r="AI1774" s="555"/>
      <c r="AJ1774" s="555"/>
      <c r="AK1774" s="555"/>
      <c r="AL1774" s="555"/>
      <c r="AM1774" s="555"/>
      <c r="AN1774" s="555"/>
      <c r="AO1774" s="555"/>
      <c r="AP1774" s="555"/>
      <c r="AS1774" s="555"/>
      <c r="AT1774" s="555"/>
      <c r="AU1774" s="555"/>
      <c r="AV1774" s="555"/>
      <c r="AW1774" s="555"/>
      <c r="AX1774" s="555"/>
      <c r="AY1774" s="555"/>
      <c r="AZ1774" s="555"/>
      <c r="BC1774" s="555"/>
      <c r="BD1774" s="555"/>
      <c r="BE1774" s="555"/>
      <c r="BF1774" s="555"/>
      <c r="BG1774" s="555"/>
      <c r="BH1774" s="555"/>
      <c r="BI1774" s="555"/>
      <c r="BJ1774" s="555"/>
      <c r="BM1774" s="555"/>
      <c r="BN1774" s="555"/>
      <c r="BO1774" s="555"/>
      <c r="BP1774" s="555"/>
      <c r="BQ1774" s="555"/>
      <c r="BR1774" s="555"/>
      <c r="BS1774" s="555"/>
      <c r="BT1774" s="555"/>
      <c r="BW1774" s="555"/>
      <c r="BX1774" s="555"/>
      <c r="BY1774" s="555"/>
      <c r="BZ1774" s="555"/>
      <c r="CA1774" s="555"/>
      <c r="CB1774" s="555"/>
      <c r="CC1774" s="555"/>
      <c r="CD1774" s="555"/>
      <c r="CG1774" s="555"/>
      <c r="CH1774" s="555"/>
      <c r="CI1774" s="555"/>
      <c r="CJ1774" s="555"/>
      <c r="CK1774" s="555"/>
      <c r="CL1774" s="555"/>
      <c r="CM1774" s="555"/>
      <c r="CN1774" s="555"/>
      <c r="CQ1774" s="555"/>
      <c r="CR1774" s="555"/>
      <c r="CS1774" s="555"/>
      <c r="CT1774" s="555"/>
      <c r="CU1774" s="555"/>
      <c r="CV1774" s="555"/>
      <c r="CW1774" s="555"/>
      <c r="CX1774" s="555"/>
      <c r="DA1774" s="555"/>
      <c r="DB1774" s="555"/>
      <c r="DC1774" s="555"/>
      <c r="DD1774" s="555"/>
      <c r="DE1774" s="556"/>
      <c r="DF1774" s="556"/>
      <c r="DG1774" s="556"/>
      <c r="DH1774" s="556"/>
      <c r="DJ1774" s="31"/>
      <c r="DK1774" s="556"/>
      <c r="DL1774" s="556"/>
      <c r="DM1774" s="556"/>
      <c r="DN1774" s="556"/>
      <c r="DO1774" s="556"/>
      <c r="DP1774" s="556"/>
      <c r="DQ1774" s="556"/>
      <c r="DR1774" s="556"/>
      <c r="DT1774" s="31"/>
      <c r="DU1774" s="556"/>
      <c r="DV1774" s="556"/>
      <c r="DW1774" s="556"/>
      <c r="DX1774" s="556"/>
      <c r="DY1774" s="556"/>
      <c r="DZ1774" s="556"/>
      <c r="EA1774" s="556"/>
      <c r="EB1774" s="556"/>
      <c r="ED1774" s="31"/>
      <c r="EE1774" s="556"/>
      <c r="EF1774" s="556"/>
      <c r="EG1774" s="556"/>
      <c r="EH1774" s="556"/>
      <c r="EI1774" s="556"/>
      <c r="EJ1774" s="556"/>
      <c r="EK1774" s="556"/>
      <c r="EL1774" s="556"/>
      <c r="EN1774" s="31"/>
      <c r="EO1774" s="556"/>
      <c r="EP1774" s="556"/>
      <c r="EQ1774" s="556"/>
      <c r="ER1774" s="556"/>
      <c r="ES1774" s="556"/>
      <c r="ET1774" s="556"/>
      <c r="EU1774" s="556"/>
      <c r="EV1774" s="556"/>
      <c r="EX1774" s="31"/>
      <c r="EY1774" s="556"/>
      <c r="EZ1774" s="556"/>
      <c r="FA1774" s="556"/>
      <c r="FB1774" s="556"/>
      <c r="FC1774" s="556"/>
      <c r="FD1774" s="556"/>
      <c r="FE1774" s="556"/>
      <c r="FF1774" s="556"/>
      <c r="FH1774" s="31"/>
      <c r="FI1774" s="556"/>
      <c r="FJ1774" s="556"/>
      <c r="FK1774" s="556"/>
      <c r="FL1774" s="556"/>
      <c r="FM1774" s="556"/>
      <c r="FN1774" s="556"/>
      <c r="FO1774" s="556"/>
      <c r="FP1774" s="556"/>
    </row>
    <row r="1775" spans="4:173">
      <c r="E1775" s="555"/>
      <c r="F1775" s="555"/>
      <c r="G1775" s="555"/>
      <c r="H1775" s="555"/>
      <c r="I1775" s="555"/>
      <c r="J1775" s="555"/>
      <c r="K1775" s="555"/>
      <c r="L1775" s="555"/>
      <c r="M1775" s="164"/>
      <c r="O1775" s="555"/>
      <c r="P1775" s="555"/>
      <c r="Q1775" s="555"/>
      <c r="R1775" s="555"/>
      <c r="S1775" s="555"/>
      <c r="T1775" s="555"/>
      <c r="U1775" s="555"/>
      <c r="V1775" s="555"/>
      <c r="Y1775" s="555"/>
      <c r="Z1775" s="555"/>
      <c r="AA1775" s="555"/>
      <c r="AB1775" s="555"/>
      <c r="AC1775" s="555"/>
      <c r="AD1775" s="555"/>
      <c r="AE1775" s="555"/>
      <c r="AF1775" s="555"/>
      <c r="AI1775" s="555"/>
      <c r="AJ1775" s="555"/>
      <c r="AK1775" s="555"/>
      <c r="AL1775" s="555"/>
      <c r="AM1775" s="555"/>
      <c r="AN1775" s="555"/>
      <c r="AO1775" s="555"/>
      <c r="AP1775" s="555"/>
      <c r="AS1775" s="555"/>
      <c r="AT1775" s="555"/>
      <c r="AU1775" s="555"/>
      <c r="AV1775" s="555"/>
      <c r="AW1775" s="555"/>
      <c r="AX1775" s="555"/>
      <c r="AY1775" s="555"/>
      <c r="AZ1775" s="555"/>
      <c r="BC1775" s="555"/>
      <c r="BD1775" s="555"/>
      <c r="BE1775" s="555"/>
      <c r="BF1775" s="555"/>
      <c r="BG1775" s="555"/>
      <c r="BH1775" s="555"/>
      <c r="BI1775" s="555"/>
      <c r="BJ1775" s="555"/>
      <c r="BM1775" s="555"/>
      <c r="BN1775" s="555"/>
      <c r="BO1775" s="555"/>
      <c r="BP1775" s="555"/>
      <c r="BQ1775" s="555"/>
      <c r="BR1775" s="555"/>
      <c r="BS1775" s="555"/>
      <c r="BT1775" s="555"/>
      <c r="BW1775" s="555"/>
      <c r="BX1775" s="555"/>
      <c r="BY1775" s="555"/>
      <c r="BZ1775" s="555"/>
      <c r="CA1775" s="555"/>
      <c r="CB1775" s="555"/>
      <c r="CC1775" s="555"/>
      <c r="CD1775" s="555"/>
      <c r="CG1775" s="555"/>
      <c r="CH1775" s="555"/>
      <c r="CI1775" s="555"/>
      <c r="CJ1775" s="555"/>
      <c r="CK1775" s="555"/>
      <c r="CL1775" s="555"/>
      <c r="CM1775" s="555"/>
      <c r="CN1775" s="555"/>
      <c r="CQ1775" s="555"/>
      <c r="CR1775" s="555"/>
      <c r="CS1775" s="555"/>
      <c r="CT1775" s="555"/>
      <c r="CU1775" s="555"/>
      <c r="CV1775" s="555"/>
      <c r="CW1775" s="555"/>
      <c r="CX1775" s="555"/>
      <c r="DA1775" s="555"/>
      <c r="DB1775" s="555"/>
      <c r="DC1775" s="555"/>
      <c r="DD1775" s="555"/>
      <c r="DE1775" s="556"/>
      <c r="DF1775" s="556"/>
      <c r="DG1775" s="556"/>
      <c r="DH1775" s="556"/>
      <c r="DJ1775" s="31"/>
      <c r="DK1775" s="556"/>
      <c r="DL1775" s="556"/>
      <c r="DM1775" s="556"/>
      <c r="DN1775" s="556"/>
      <c r="DO1775" s="556"/>
      <c r="DP1775" s="556"/>
      <c r="DQ1775" s="556"/>
      <c r="DR1775" s="556"/>
      <c r="DT1775" s="31"/>
      <c r="DU1775" s="556"/>
      <c r="DV1775" s="556"/>
      <c r="DW1775" s="556"/>
      <c r="DX1775" s="556"/>
      <c r="DY1775" s="556"/>
      <c r="DZ1775" s="556"/>
      <c r="EA1775" s="556"/>
      <c r="EB1775" s="556"/>
      <c r="ED1775" s="31"/>
      <c r="EE1775" s="556"/>
      <c r="EF1775" s="556"/>
      <c r="EG1775" s="556"/>
      <c r="EH1775" s="556"/>
      <c r="EI1775" s="556"/>
      <c r="EJ1775" s="556"/>
      <c r="EK1775" s="556"/>
      <c r="EL1775" s="556"/>
      <c r="EN1775" s="31"/>
      <c r="EO1775" s="556"/>
      <c r="EP1775" s="556"/>
      <c r="EQ1775" s="556"/>
      <c r="ER1775" s="556"/>
      <c r="ES1775" s="556"/>
      <c r="ET1775" s="556"/>
      <c r="EU1775" s="556"/>
      <c r="EV1775" s="556"/>
      <c r="EX1775" s="31"/>
      <c r="EY1775" s="556"/>
      <c r="EZ1775" s="556"/>
      <c r="FA1775" s="556"/>
      <c r="FB1775" s="556"/>
      <c r="FC1775" s="556"/>
      <c r="FD1775" s="556"/>
      <c r="FE1775" s="556"/>
      <c r="FF1775" s="556"/>
      <c r="FH1775" s="31"/>
      <c r="FI1775" s="556"/>
      <c r="FJ1775" s="556"/>
      <c r="FK1775" s="556"/>
      <c r="FL1775" s="556"/>
      <c r="FM1775" s="556"/>
      <c r="FN1775" s="556"/>
      <c r="FO1775" s="556"/>
      <c r="FP1775" s="556"/>
    </row>
    <row r="1776" spans="4:173">
      <c r="E1776" s="555"/>
      <c r="F1776" s="555"/>
      <c r="G1776" s="555"/>
      <c r="H1776" s="555"/>
      <c r="I1776" s="555"/>
      <c r="J1776" s="555"/>
      <c r="K1776" s="555"/>
      <c r="L1776" s="555"/>
      <c r="M1776" s="164"/>
      <c r="O1776" s="555"/>
      <c r="P1776" s="555"/>
      <c r="Q1776" s="555"/>
      <c r="R1776" s="555"/>
      <c r="S1776" s="555"/>
      <c r="T1776" s="555"/>
      <c r="U1776" s="555"/>
      <c r="V1776" s="555"/>
      <c r="Y1776" s="555"/>
      <c r="Z1776" s="555"/>
      <c r="AA1776" s="555"/>
      <c r="AB1776" s="555"/>
      <c r="AC1776" s="555"/>
      <c r="AD1776" s="555"/>
      <c r="AE1776" s="555"/>
      <c r="AF1776" s="555"/>
      <c r="AI1776" s="555"/>
      <c r="AJ1776" s="555"/>
      <c r="AK1776" s="555"/>
      <c r="AL1776" s="555"/>
      <c r="AM1776" s="555"/>
      <c r="AN1776" s="555"/>
      <c r="AO1776" s="555"/>
      <c r="AP1776" s="555"/>
      <c r="AS1776" s="555"/>
      <c r="AT1776" s="555"/>
      <c r="AU1776" s="555"/>
      <c r="AV1776" s="555"/>
      <c r="AW1776" s="555"/>
      <c r="AX1776" s="555"/>
      <c r="AY1776" s="555"/>
      <c r="AZ1776" s="555"/>
      <c r="BC1776" s="555"/>
      <c r="BD1776" s="555"/>
      <c r="BE1776" s="555"/>
      <c r="BF1776" s="555"/>
      <c r="BG1776" s="555"/>
      <c r="BH1776" s="555"/>
      <c r="BI1776" s="555"/>
      <c r="BJ1776" s="555"/>
      <c r="BM1776" s="555"/>
      <c r="BN1776" s="555"/>
      <c r="BO1776" s="555"/>
      <c r="BP1776" s="555"/>
      <c r="BQ1776" s="555"/>
      <c r="BR1776" s="555"/>
      <c r="BS1776" s="555"/>
      <c r="BT1776" s="555"/>
      <c r="BW1776" s="555"/>
      <c r="BX1776" s="555"/>
      <c r="BY1776" s="555"/>
      <c r="BZ1776" s="555"/>
      <c r="CA1776" s="555"/>
      <c r="CB1776" s="555"/>
      <c r="CC1776" s="555"/>
      <c r="CD1776" s="555"/>
      <c r="CG1776" s="555"/>
      <c r="CH1776" s="555"/>
      <c r="CI1776" s="555"/>
      <c r="CJ1776" s="555"/>
      <c r="CK1776" s="555"/>
      <c r="CL1776" s="555"/>
      <c r="CM1776" s="555"/>
      <c r="CN1776" s="555"/>
      <c r="CQ1776" s="555"/>
      <c r="CR1776" s="555"/>
      <c r="CS1776" s="555"/>
      <c r="CT1776" s="555"/>
      <c r="CU1776" s="555"/>
      <c r="CV1776" s="555"/>
      <c r="CW1776" s="555"/>
      <c r="CX1776" s="555"/>
      <c r="DA1776" s="555"/>
      <c r="DB1776" s="555"/>
      <c r="DC1776" s="555"/>
      <c r="DD1776" s="555"/>
      <c r="DE1776" s="556"/>
      <c r="DF1776" s="556"/>
      <c r="DG1776" s="556"/>
      <c r="DH1776" s="556"/>
      <c r="DJ1776" s="31"/>
      <c r="DK1776" s="556"/>
      <c r="DL1776" s="556"/>
      <c r="DM1776" s="556"/>
      <c r="DN1776" s="556"/>
      <c r="DO1776" s="556"/>
      <c r="DP1776" s="556"/>
      <c r="DQ1776" s="556"/>
      <c r="DR1776" s="556"/>
      <c r="DT1776" s="31"/>
      <c r="DU1776" s="556"/>
      <c r="DV1776" s="556"/>
      <c r="DW1776" s="556"/>
      <c r="DX1776" s="556"/>
      <c r="DY1776" s="556"/>
      <c r="DZ1776" s="556"/>
      <c r="EA1776" s="556"/>
      <c r="EB1776" s="556"/>
      <c r="ED1776" s="31"/>
      <c r="EE1776" s="556"/>
      <c r="EF1776" s="556"/>
      <c r="EG1776" s="556"/>
      <c r="EH1776" s="556"/>
      <c r="EI1776" s="556"/>
      <c r="EJ1776" s="556"/>
      <c r="EK1776" s="556"/>
      <c r="EL1776" s="556"/>
      <c r="EN1776" s="31"/>
      <c r="EO1776" s="556"/>
      <c r="EP1776" s="556"/>
      <c r="EQ1776" s="556"/>
      <c r="ER1776" s="556"/>
      <c r="ES1776" s="556"/>
      <c r="ET1776" s="556"/>
      <c r="EU1776" s="556"/>
      <c r="EV1776" s="556"/>
      <c r="EX1776" s="31"/>
      <c r="EY1776" s="556"/>
      <c r="EZ1776" s="556"/>
      <c r="FA1776" s="556"/>
      <c r="FB1776" s="556"/>
      <c r="FC1776" s="556"/>
      <c r="FD1776" s="556"/>
      <c r="FE1776" s="556"/>
      <c r="FF1776" s="556"/>
      <c r="FH1776" s="31"/>
      <c r="FI1776" s="556"/>
      <c r="FJ1776" s="556"/>
      <c r="FK1776" s="556"/>
      <c r="FL1776" s="556"/>
      <c r="FM1776" s="556"/>
      <c r="FN1776" s="556"/>
      <c r="FO1776" s="556"/>
      <c r="FP1776" s="556"/>
    </row>
    <row r="1777" spans="5:172">
      <c r="E1777" s="555"/>
      <c r="F1777" s="555"/>
      <c r="G1777" s="555"/>
      <c r="H1777" s="555"/>
      <c r="I1777" s="555"/>
      <c r="J1777" s="555"/>
      <c r="K1777" s="555"/>
      <c r="L1777" s="555"/>
      <c r="M1777" s="164"/>
      <c r="O1777" s="555"/>
      <c r="P1777" s="555"/>
      <c r="Q1777" s="555"/>
      <c r="R1777" s="555"/>
      <c r="S1777" s="555"/>
      <c r="T1777" s="555"/>
      <c r="U1777" s="555"/>
      <c r="V1777" s="555"/>
      <c r="Y1777" s="555"/>
      <c r="Z1777" s="555"/>
      <c r="AA1777" s="555"/>
      <c r="AB1777" s="555"/>
      <c r="AC1777" s="555"/>
      <c r="AD1777" s="555"/>
      <c r="AE1777" s="555"/>
      <c r="AF1777" s="555"/>
      <c r="AI1777" s="555"/>
      <c r="AJ1777" s="555"/>
      <c r="AK1777" s="555"/>
      <c r="AL1777" s="555"/>
      <c r="AM1777" s="555"/>
      <c r="AN1777" s="555"/>
      <c r="AO1777" s="555"/>
      <c r="AP1777" s="555"/>
      <c r="AS1777" s="555"/>
      <c r="AT1777" s="555"/>
      <c r="AU1777" s="555"/>
      <c r="AV1777" s="555"/>
      <c r="AW1777" s="555"/>
      <c r="AX1777" s="555"/>
      <c r="AY1777" s="555"/>
      <c r="AZ1777" s="555"/>
      <c r="BC1777" s="555"/>
      <c r="BD1777" s="555"/>
      <c r="BE1777" s="555"/>
      <c r="BF1777" s="555"/>
      <c r="BG1777" s="555"/>
      <c r="BH1777" s="555"/>
      <c r="BI1777" s="555"/>
      <c r="BJ1777" s="555"/>
      <c r="BM1777" s="555"/>
      <c r="BN1777" s="555"/>
      <c r="BO1777" s="555"/>
      <c r="BP1777" s="555"/>
      <c r="BQ1777" s="555"/>
      <c r="BR1777" s="555"/>
      <c r="BS1777" s="555"/>
      <c r="BT1777" s="555"/>
      <c r="BW1777" s="555"/>
      <c r="BX1777" s="555"/>
      <c r="BY1777" s="555"/>
      <c r="BZ1777" s="555"/>
      <c r="CA1777" s="555"/>
      <c r="CB1777" s="555"/>
      <c r="CC1777" s="555"/>
      <c r="CD1777" s="555"/>
      <c r="CG1777" s="555"/>
      <c r="CH1777" s="555"/>
      <c r="CI1777" s="555"/>
      <c r="CJ1777" s="555"/>
      <c r="CK1777" s="555"/>
      <c r="CL1777" s="555"/>
      <c r="CM1777" s="555"/>
      <c r="CN1777" s="555"/>
      <c r="CQ1777" s="555"/>
      <c r="CR1777" s="555"/>
      <c r="CS1777" s="555"/>
      <c r="CT1777" s="555"/>
      <c r="CU1777" s="555"/>
      <c r="CV1777" s="555"/>
      <c r="CW1777" s="555"/>
      <c r="CX1777" s="555"/>
      <c r="DA1777" s="555"/>
      <c r="DB1777" s="555"/>
      <c r="DC1777" s="555"/>
      <c r="DD1777" s="555"/>
      <c r="DE1777" s="556"/>
      <c r="DF1777" s="556"/>
      <c r="DG1777" s="556"/>
      <c r="DH1777" s="556"/>
      <c r="DJ1777" s="31"/>
      <c r="DK1777" s="556"/>
      <c r="DL1777" s="556"/>
      <c r="DM1777" s="556"/>
      <c r="DN1777" s="556"/>
      <c r="DO1777" s="556"/>
      <c r="DP1777" s="556"/>
      <c r="DQ1777" s="556"/>
      <c r="DR1777" s="556"/>
      <c r="DT1777" s="31"/>
      <c r="DU1777" s="556"/>
      <c r="DV1777" s="556"/>
      <c r="DW1777" s="556"/>
      <c r="DX1777" s="556"/>
      <c r="DY1777" s="556"/>
      <c r="DZ1777" s="556"/>
      <c r="EA1777" s="556"/>
      <c r="EB1777" s="556"/>
      <c r="ED1777" s="31"/>
      <c r="EE1777" s="556"/>
      <c r="EF1777" s="556"/>
      <c r="EG1777" s="556"/>
      <c r="EH1777" s="556"/>
      <c r="EI1777" s="556"/>
      <c r="EJ1777" s="556"/>
      <c r="EK1777" s="556"/>
      <c r="EL1777" s="556"/>
      <c r="EN1777" s="31"/>
      <c r="EO1777" s="556"/>
      <c r="EP1777" s="556"/>
      <c r="EQ1777" s="556"/>
      <c r="ER1777" s="556"/>
      <c r="ES1777" s="556"/>
      <c r="ET1777" s="556"/>
      <c r="EU1777" s="556"/>
      <c r="EV1777" s="556"/>
      <c r="EX1777" s="31"/>
      <c r="EY1777" s="556"/>
      <c r="EZ1777" s="556"/>
      <c r="FA1777" s="556"/>
      <c r="FB1777" s="556"/>
      <c r="FC1777" s="556"/>
      <c r="FD1777" s="556"/>
      <c r="FE1777" s="556"/>
      <c r="FF1777" s="556"/>
      <c r="FH1777" s="31"/>
      <c r="FI1777" s="556"/>
      <c r="FJ1777" s="556"/>
      <c r="FK1777" s="556"/>
      <c r="FL1777" s="556"/>
      <c r="FM1777" s="556"/>
      <c r="FN1777" s="556"/>
      <c r="FO1777" s="556"/>
      <c r="FP1777" s="556"/>
    </row>
    <row r="1778" spans="5:172">
      <c r="E1778" s="555"/>
      <c r="F1778" s="555"/>
      <c r="G1778" s="555"/>
      <c r="H1778" s="555"/>
      <c r="I1778" s="555"/>
      <c r="J1778" s="555"/>
      <c r="K1778" s="555"/>
      <c r="L1778" s="555"/>
      <c r="M1778" s="164"/>
      <c r="O1778" s="555"/>
      <c r="P1778" s="555"/>
      <c r="Q1778" s="555"/>
      <c r="R1778" s="555"/>
      <c r="S1778" s="555"/>
      <c r="T1778" s="555"/>
      <c r="U1778" s="555"/>
      <c r="V1778" s="555"/>
      <c r="Y1778" s="555"/>
      <c r="Z1778" s="555"/>
      <c r="AA1778" s="555"/>
      <c r="AB1778" s="555"/>
      <c r="AC1778" s="555"/>
      <c r="AD1778" s="555"/>
      <c r="AE1778" s="555"/>
      <c r="AF1778" s="555"/>
      <c r="AI1778" s="555"/>
      <c r="AJ1778" s="555"/>
      <c r="AK1778" s="555"/>
      <c r="AL1778" s="555"/>
      <c r="AM1778" s="555"/>
      <c r="AN1778" s="555"/>
      <c r="AO1778" s="555"/>
      <c r="AP1778" s="555"/>
      <c r="AS1778" s="555"/>
      <c r="AT1778" s="555"/>
      <c r="AU1778" s="555"/>
      <c r="AV1778" s="555"/>
      <c r="AW1778" s="555"/>
      <c r="AX1778" s="555"/>
      <c r="AY1778" s="555"/>
      <c r="AZ1778" s="555"/>
      <c r="BC1778" s="555"/>
      <c r="BD1778" s="555"/>
      <c r="BE1778" s="555"/>
      <c r="BF1778" s="555"/>
      <c r="BG1778" s="555"/>
      <c r="BH1778" s="555"/>
      <c r="BI1778" s="555"/>
      <c r="BJ1778" s="555"/>
      <c r="BM1778" s="555"/>
      <c r="BN1778" s="555"/>
      <c r="BO1778" s="555"/>
      <c r="BP1778" s="555"/>
      <c r="BQ1778" s="555"/>
      <c r="BR1778" s="555"/>
      <c r="BS1778" s="555"/>
      <c r="BT1778" s="555"/>
      <c r="BW1778" s="555"/>
      <c r="BX1778" s="555"/>
      <c r="BY1778" s="555"/>
      <c r="BZ1778" s="555"/>
      <c r="CA1778" s="555"/>
      <c r="CB1778" s="555"/>
      <c r="CC1778" s="555"/>
      <c r="CD1778" s="555"/>
      <c r="CG1778" s="555"/>
      <c r="CH1778" s="555"/>
      <c r="CI1778" s="555"/>
      <c r="CJ1778" s="555"/>
      <c r="CK1778" s="555"/>
      <c r="CL1778" s="555"/>
      <c r="CM1778" s="555"/>
      <c r="CN1778" s="555"/>
      <c r="CQ1778" s="555"/>
      <c r="CR1778" s="555"/>
      <c r="CS1778" s="555"/>
      <c r="CT1778" s="555"/>
      <c r="CU1778" s="555"/>
      <c r="CV1778" s="555"/>
      <c r="CW1778" s="555"/>
      <c r="CX1778" s="555"/>
      <c r="DA1778" s="555"/>
      <c r="DB1778" s="555"/>
      <c r="DC1778" s="555"/>
      <c r="DD1778" s="555"/>
      <c r="DE1778" s="556"/>
      <c r="DF1778" s="556"/>
      <c r="DG1778" s="556"/>
      <c r="DH1778" s="556"/>
      <c r="DJ1778" s="31"/>
      <c r="DK1778" s="556"/>
      <c r="DL1778" s="556"/>
      <c r="DM1778" s="556"/>
      <c r="DN1778" s="556"/>
      <c r="DO1778" s="556"/>
      <c r="DP1778" s="556"/>
      <c r="DQ1778" s="556"/>
      <c r="DR1778" s="556"/>
      <c r="DT1778" s="31"/>
      <c r="DU1778" s="556"/>
      <c r="DV1778" s="556"/>
      <c r="DW1778" s="556"/>
      <c r="DX1778" s="556"/>
      <c r="DY1778" s="556"/>
      <c r="DZ1778" s="556"/>
      <c r="EA1778" s="556"/>
      <c r="EB1778" s="556"/>
      <c r="ED1778" s="31"/>
      <c r="EE1778" s="556"/>
      <c r="EF1778" s="556"/>
      <c r="EG1778" s="556"/>
      <c r="EH1778" s="556"/>
      <c r="EI1778" s="556"/>
      <c r="EJ1778" s="556"/>
      <c r="EK1778" s="556"/>
      <c r="EL1778" s="556"/>
      <c r="EN1778" s="31"/>
      <c r="EO1778" s="556"/>
      <c r="EP1778" s="556"/>
      <c r="EQ1778" s="556"/>
      <c r="ER1778" s="556"/>
      <c r="ES1778" s="556"/>
      <c r="ET1778" s="556"/>
      <c r="EU1778" s="556"/>
      <c r="EV1778" s="556"/>
      <c r="EX1778" s="31"/>
      <c r="EY1778" s="556"/>
      <c r="EZ1778" s="556"/>
      <c r="FA1778" s="556"/>
      <c r="FB1778" s="556"/>
      <c r="FC1778" s="556"/>
      <c r="FD1778" s="556"/>
      <c r="FE1778" s="556"/>
      <c r="FF1778" s="556"/>
      <c r="FH1778" s="31"/>
      <c r="FI1778" s="556"/>
      <c r="FJ1778" s="556"/>
      <c r="FK1778" s="556"/>
      <c r="FL1778" s="556"/>
      <c r="FM1778" s="556"/>
      <c r="FN1778" s="556"/>
      <c r="FO1778" s="556"/>
      <c r="FP1778" s="556"/>
    </row>
    <row r="1779" spans="5:172">
      <c r="E1779" s="555"/>
      <c r="F1779" s="555"/>
      <c r="G1779" s="555"/>
      <c r="H1779" s="555"/>
      <c r="I1779" s="555"/>
      <c r="J1779" s="555"/>
      <c r="K1779" s="555"/>
      <c r="L1779" s="555"/>
      <c r="M1779" s="164"/>
      <c r="O1779" s="555"/>
      <c r="P1779" s="555"/>
      <c r="Q1779" s="555"/>
      <c r="R1779" s="555"/>
      <c r="S1779" s="555"/>
      <c r="T1779" s="555"/>
      <c r="U1779" s="555"/>
      <c r="V1779" s="555"/>
      <c r="Y1779" s="555"/>
      <c r="Z1779" s="555"/>
      <c r="AA1779" s="555"/>
      <c r="AB1779" s="555"/>
      <c r="AC1779" s="555"/>
      <c r="AD1779" s="555"/>
      <c r="AE1779" s="555"/>
      <c r="AF1779" s="555"/>
      <c r="AI1779" s="555"/>
      <c r="AJ1779" s="555"/>
      <c r="AK1779" s="555"/>
      <c r="AL1779" s="555"/>
      <c r="AM1779" s="555"/>
      <c r="AN1779" s="555"/>
      <c r="AO1779" s="555"/>
      <c r="AP1779" s="555"/>
      <c r="AS1779" s="555"/>
      <c r="AT1779" s="555"/>
      <c r="AU1779" s="555"/>
      <c r="AV1779" s="555"/>
      <c r="AW1779" s="555"/>
      <c r="AX1779" s="555"/>
      <c r="AY1779" s="555"/>
      <c r="AZ1779" s="555"/>
      <c r="BC1779" s="555"/>
      <c r="BD1779" s="555"/>
      <c r="BE1779" s="555"/>
      <c r="BF1779" s="555"/>
      <c r="BG1779" s="555"/>
      <c r="BH1779" s="555"/>
      <c r="BI1779" s="555"/>
      <c r="BJ1779" s="555"/>
      <c r="BM1779" s="555"/>
      <c r="BN1779" s="555"/>
      <c r="BO1779" s="555"/>
      <c r="BP1779" s="555"/>
      <c r="BQ1779" s="555"/>
      <c r="BR1779" s="555"/>
      <c r="BS1779" s="555"/>
      <c r="BT1779" s="555"/>
      <c r="BW1779" s="555"/>
      <c r="BX1779" s="555"/>
      <c r="BY1779" s="555"/>
      <c r="BZ1779" s="555"/>
      <c r="CA1779" s="555"/>
      <c r="CB1779" s="555"/>
      <c r="CC1779" s="555"/>
      <c r="CD1779" s="555"/>
      <c r="CG1779" s="555"/>
      <c r="CH1779" s="555"/>
      <c r="CI1779" s="555"/>
      <c r="CJ1779" s="555"/>
      <c r="CK1779" s="555"/>
      <c r="CL1779" s="555"/>
      <c r="CM1779" s="555"/>
      <c r="CN1779" s="555"/>
      <c r="CQ1779" s="555"/>
      <c r="CR1779" s="555"/>
      <c r="CS1779" s="555"/>
      <c r="CT1779" s="555"/>
      <c r="CU1779" s="555"/>
      <c r="CV1779" s="555"/>
      <c r="CW1779" s="555"/>
      <c r="CX1779" s="555"/>
      <c r="DA1779" s="555"/>
      <c r="DB1779" s="555"/>
      <c r="DC1779" s="555"/>
      <c r="DD1779" s="555"/>
      <c r="DE1779" s="556"/>
      <c r="DF1779" s="556"/>
      <c r="DG1779" s="556"/>
      <c r="DH1779" s="556"/>
      <c r="DJ1779" s="31"/>
      <c r="DK1779" s="556"/>
      <c r="DL1779" s="556"/>
      <c r="DM1779" s="556"/>
      <c r="DN1779" s="556"/>
      <c r="DO1779" s="556"/>
      <c r="DP1779" s="556"/>
      <c r="DQ1779" s="556"/>
      <c r="DR1779" s="556"/>
      <c r="DT1779" s="31"/>
      <c r="DU1779" s="556"/>
      <c r="DV1779" s="556"/>
      <c r="DW1779" s="556"/>
      <c r="DX1779" s="556"/>
      <c r="DY1779" s="556"/>
      <c r="DZ1779" s="556"/>
      <c r="EA1779" s="556"/>
      <c r="EB1779" s="556"/>
      <c r="ED1779" s="31"/>
      <c r="EE1779" s="556"/>
      <c r="EF1779" s="556"/>
      <c r="EG1779" s="556"/>
      <c r="EH1779" s="556"/>
      <c r="EI1779" s="556"/>
      <c r="EJ1779" s="556"/>
      <c r="EK1779" s="556"/>
      <c r="EL1779" s="556"/>
      <c r="EN1779" s="31"/>
      <c r="EO1779" s="556"/>
      <c r="EP1779" s="556"/>
      <c r="EQ1779" s="556"/>
      <c r="ER1779" s="556"/>
      <c r="ES1779" s="556"/>
      <c r="ET1779" s="556"/>
      <c r="EU1779" s="556"/>
      <c r="EV1779" s="556"/>
      <c r="EX1779" s="31"/>
      <c r="EY1779" s="556"/>
      <c r="EZ1779" s="556"/>
      <c r="FA1779" s="556"/>
      <c r="FB1779" s="556"/>
      <c r="FC1779" s="556"/>
      <c r="FD1779" s="556"/>
      <c r="FE1779" s="556"/>
      <c r="FF1779" s="556"/>
      <c r="FH1779" s="31"/>
      <c r="FI1779" s="556"/>
      <c r="FJ1779" s="556"/>
      <c r="FK1779" s="556"/>
      <c r="FL1779" s="556"/>
      <c r="FM1779" s="556"/>
      <c r="FN1779" s="556"/>
      <c r="FO1779" s="556"/>
      <c r="FP1779" s="556"/>
    </row>
    <row r="1780" spans="5:172">
      <c r="E1780" s="555"/>
      <c r="F1780" s="555"/>
      <c r="G1780" s="555"/>
      <c r="H1780" s="555"/>
      <c r="I1780" s="555"/>
      <c r="J1780" s="555"/>
      <c r="K1780" s="555"/>
      <c r="L1780" s="555"/>
      <c r="M1780" s="164"/>
      <c r="O1780" s="555"/>
      <c r="P1780" s="555"/>
      <c r="Q1780" s="555"/>
      <c r="R1780" s="555"/>
      <c r="S1780" s="555"/>
      <c r="T1780" s="555"/>
      <c r="U1780" s="555"/>
      <c r="V1780" s="555"/>
      <c r="Y1780" s="555"/>
      <c r="Z1780" s="555"/>
      <c r="AA1780" s="555"/>
      <c r="AB1780" s="555"/>
      <c r="AC1780" s="555"/>
      <c r="AD1780" s="555"/>
      <c r="AE1780" s="555"/>
      <c r="AF1780" s="555"/>
      <c r="AI1780" s="555"/>
      <c r="AJ1780" s="555"/>
      <c r="AK1780" s="555"/>
      <c r="AL1780" s="555"/>
      <c r="AM1780" s="555"/>
      <c r="AN1780" s="555"/>
      <c r="AO1780" s="555"/>
      <c r="AP1780" s="555"/>
      <c r="AS1780" s="555"/>
      <c r="AT1780" s="555"/>
      <c r="AU1780" s="555"/>
      <c r="AV1780" s="555"/>
      <c r="AW1780" s="555"/>
      <c r="AX1780" s="555"/>
      <c r="AY1780" s="555"/>
      <c r="AZ1780" s="555"/>
      <c r="BC1780" s="555"/>
      <c r="BD1780" s="555"/>
      <c r="BE1780" s="555"/>
      <c r="BF1780" s="555"/>
      <c r="BG1780" s="555"/>
      <c r="BH1780" s="555"/>
      <c r="BI1780" s="555"/>
      <c r="BJ1780" s="555"/>
      <c r="BM1780" s="555"/>
      <c r="BN1780" s="555"/>
      <c r="BO1780" s="555"/>
      <c r="BP1780" s="555"/>
      <c r="BQ1780" s="555"/>
      <c r="BR1780" s="555"/>
      <c r="BS1780" s="555"/>
      <c r="BT1780" s="555"/>
      <c r="BW1780" s="555"/>
      <c r="BX1780" s="555"/>
      <c r="BY1780" s="555"/>
      <c r="BZ1780" s="555"/>
      <c r="CA1780" s="555"/>
      <c r="CB1780" s="555"/>
      <c r="CC1780" s="555"/>
      <c r="CD1780" s="555"/>
      <c r="CG1780" s="555"/>
      <c r="CH1780" s="555"/>
      <c r="CI1780" s="555"/>
      <c r="CJ1780" s="555"/>
      <c r="CK1780" s="555"/>
      <c r="CL1780" s="555"/>
      <c r="CM1780" s="555"/>
      <c r="CN1780" s="555"/>
      <c r="CQ1780" s="555"/>
      <c r="CR1780" s="555"/>
      <c r="CS1780" s="555"/>
      <c r="CT1780" s="555"/>
      <c r="CU1780" s="555"/>
      <c r="CV1780" s="555"/>
      <c r="CW1780" s="555"/>
      <c r="CX1780" s="555"/>
      <c r="DA1780" s="555"/>
      <c r="DB1780" s="555"/>
      <c r="DC1780" s="555"/>
      <c r="DD1780" s="555"/>
      <c r="DE1780" s="556"/>
      <c r="DF1780" s="556"/>
      <c r="DG1780" s="556"/>
      <c r="DH1780" s="556"/>
      <c r="DJ1780" s="31"/>
      <c r="DK1780" s="556"/>
      <c r="DL1780" s="556"/>
      <c r="DM1780" s="556"/>
      <c r="DN1780" s="556"/>
      <c r="DO1780" s="556"/>
      <c r="DP1780" s="556"/>
      <c r="DQ1780" s="556"/>
      <c r="DR1780" s="556"/>
      <c r="DT1780" s="31"/>
      <c r="DU1780" s="556"/>
      <c r="DV1780" s="556"/>
      <c r="DW1780" s="556"/>
      <c r="DX1780" s="556"/>
      <c r="DY1780" s="556"/>
      <c r="DZ1780" s="556"/>
      <c r="EA1780" s="556"/>
      <c r="EB1780" s="556"/>
      <c r="ED1780" s="31"/>
      <c r="EE1780" s="556"/>
      <c r="EF1780" s="556"/>
      <c r="EG1780" s="556"/>
      <c r="EH1780" s="556"/>
      <c r="EI1780" s="556"/>
      <c r="EJ1780" s="556"/>
      <c r="EK1780" s="556"/>
      <c r="EL1780" s="556"/>
      <c r="EN1780" s="31"/>
      <c r="EO1780" s="556"/>
      <c r="EP1780" s="556"/>
      <c r="EQ1780" s="556"/>
      <c r="ER1780" s="556"/>
      <c r="ES1780" s="556"/>
      <c r="ET1780" s="556"/>
      <c r="EU1780" s="556"/>
      <c r="EV1780" s="556"/>
      <c r="EX1780" s="31"/>
      <c r="EY1780" s="556"/>
      <c r="EZ1780" s="556"/>
      <c r="FA1780" s="556"/>
      <c r="FB1780" s="556"/>
      <c r="FC1780" s="556"/>
      <c r="FD1780" s="556"/>
      <c r="FE1780" s="556"/>
      <c r="FF1780" s="556"/>
      <c r="FH1780" s="31"/>
      <c r="FI1780" s="556"/>
      <c r="FJ1780" s="556"/>
      <c r="FK1780" s="556"/>
      <c r="FL1780" s="556"/>
      <c r="FM1780" s="556"/>
      <c r="FN1780" s="556"/>
      <c r="FO1780" s="556"/>
      <c r="FP1780" s="556"/>
    </row>
    <row r="1781" spans="5:172">
      <c r="E1781" s="555"/>
      <c r="F1781" s="555"/>
      <c r="G1781" s="555"/>
      <c r="H1781" s="555"/>
      <c r="I1781" s="555"/>
      <c r="J1781" s="555"/>
      <c r="K1781" s="555"/>
      <c r="L1781" s="555"/>
      <c r="M1781" s="164"/>
      <c r="O1781" s="555"/>
      <c r="P1781" s="555"/>
      <c r="Q1781" s="555"/>
      <c r="R1781" s="555"/>
      <c r="S1781" s="555"/>
      <c r="T1781" s="555"/>
      <c r="U1781" s="555"/>
      <c r="V1781" s="555"/>
      <c r="Y1781" s="555"/>
      <c r="Z1781" s="555"/>
      <c r="AA1781" s="555"/>
      <c r="AB1781" s="555"/>
      <c r="AC1781" s="555"/>
      <c r="AD1781" s="555"/>
      <c r="AE1781" s="555"/>
      <c r="AF1781" s="555"/>
      <c r="AI1781" s="555"/>
      <c r="AJ1781" s="555"/>
      <c r="AK1781" s="555"/>
      <c r="AL1781" s="555"/>
      <c r="AM1781" s="555"/>
      <c r="AN1781" s="555"/>
      <c r="AO1781" s="555"/>
      <c r="AP1781" s="555"/>
      <c r="AS1781" s="555"/>
      <c r="AT1781" s="555"/>
      <c r="AU1781" s="555"/>
      <c r="AV1781" s="555"/>
      <c r="AW1781" s="555"/>
      <c r="AX1781" s="555"/>
      <c r="AY1781" s="555"/>
      <c r="AZ1781" s="555"/>
      <c r="BC1781" s="555"/>
      <c r="BD1781" s="555"/>
      <c r="BE1781" s="555"/>
      <c r="BF1781" s="555"/>
      <c r="BG1781" s="555"/>
      <c r="BH1781" s="555"/>
      <c r="BI1781" s="555"/>
      <c r="BJ1781" s="555"/>
      <c r="BM1781" s="555"/>
      <c r="BN1781" s="555"/>
      <c r="BO1781" s="555"/>
      <c r="BP1781" s="555"/>
      <c r="BQ1781" s="555"/>
      <c r="BR1781" s="555"/>
      <c r="BS1781" s="555"/>
      <c r="BT1781" s="555"/>
      <c r="BW1781" s="555"/>
      <c r="BX1781" s="555"/>
      <c r="BY1781" s="555"/>
      <c r="BZ1781" s="555"/>
      <c r="CA1781" s="555"/>
      <c r="CB1781" s="555"/>
      <c r="CC1781" s="555"/>
      <c r="CD1781" s="555"/>
      <c r="CG1781" s="555"/>
      <c r="CH1781" s="555"/>
      <c r="CI1781" s="555"/>
      <c r="CJ1781" s="555"/>
      <c r="CK1781" s="555"/>
      <c r="CL1781" s="555"/>
      <c r="CM1781" s="555"/>
      <c r="CN1781" s="555"/>
      <c r="CQ1781" s="555"/>
      <c r="CR1781" s="555"/>
      <c r="CS1781" s="555"/>
      <c r="CT1781" s="555"/>
      <c r="CU1781" s="555"/>
      <c r="CV1781" s="555"/>
      <c r="CW1781" s="555"/>
      <c r="CX1781" s="555"/>
      <c r="DA1781" s="555"/>
      <c r="DB1781" s="555"/>
      <c r="DC1781" s="555"/>
      <c r="DD1781" s="555"/>
      <c r="DE1781" s="556"/>
      <c r="DF1781" s="556"/>
      <c r="DG1781" s="556"/>
      <c r="DH1781" s="556"/>
      <c r="DJ1781" s="31"/>
      <c r="DK1781" s="556"/>
      <c r="DL1781" s="556"/>
      <c r="DM1781" s="556"/>
      <c r="DN1781" s="556"/>
      <c r="DO1781" s="556"/>
      <c r="DP1781" s="556"/>
      <c r="DQ1781" s="556"/>
      <c r="DR1781" s="556"/>
      <c r="DT1781" s="31"/>
      <c r="DU1781" s="556"/>
      <c r="DV1781" s="556"/>
      <c r="DW1781" s="556"/>
      <c r="DX1781" s="556"/>
      <c r="DY1781" s="556"/>
      <c r="DZ1781" s="556"/>
      <c r="EA1781" s="556"/>
      <c r="EB1781" s="556"/>
      <c r="ED1781" s="31"/>
      <c r="EE1781" s="556"/>
      <c r="EF1781" s="556"/>
      <c r="EG1781" s="556"/>
      <c r="EH1781" s="556"/>
      <c r="EI1781" s="556"/>
      <c r="EJ1781" s="556"/>
      <c r="EK1781" s="556"/>
      <c r="EL1781" s="556"/>
      <c r="EN1781" s="31"/>
      <c r="EO1781" s="556"/>
      <c r="EP1781" s="556"/>
      <c r="EQ1781" s="556"/>
      <c r="ER1781" s="556"/>
      <c r="ES1781" s="556"/>
      <c r="ET1781" s="556"/>
      <c r="EU1781" s="556"/>
      <c r="EV1781" s="556"/>
      <c r="EX1781" s="31"/>
      <c r="EY1781" s="556"/>
      <c r="EZ1781" s="556"/>
      <c r="FA1781" s="556"/>
      <c r="FB1781" s="556"/>
      <c r="FC1781" s="556"/>
      <c r="FD1781" s="556"/>
      <c r="FE1781" s="556"/>
      <c r="FF1781" s="556"/>
      <c r="FH1781" s="31"/>
      <c r="FI1781" s="556"/>
      <c r="FJ1781" s="556"/>
      <c r="FK1781" s="556"/>
      <c r="FL1781" s="556"/>
      <c r="FM1781" s="556"/>
      <c r="FN1781" s="556"/>
      <c r="FO1781" s="556"/>
      <c r="FP1781" s="556"/>
    </row>
    <row r="1782" spans="5:172">
      <c r="E1782" s="555"/>
      <c r="F1782" s="555"/>
      <c r="G1782" s="555"/>
      <c r="H1782" s="555"/>
      <c r="I1782" s="555"/>
      <c r="J1782" s="555"/>
      <c r="K1782" s="555"/>
      <c r="L1782" s="555"/>
      <c r="M1782" s="164"/>
      <c r="O1782" s="555"/>
      <c r="P1782" s="555"/>
      <c r="Q1782" s="555"/>
      <c r="R1782" s="555"/>
      <c r="S1782" s="555"/>
      <c r="T1782" s="555"/>
      <c r="U1782" s="555"/>
      <c r="V1782" s="555"/>
      <c r="Y1782" s="555"/>
      <c r="Z1782" s="555"/>
      <c r="AA1782" s="555"/>
      <c r="AB1782" s="555"/>
      <c r="AC1782" s="555"/>
      <c r="AD1782" s="555"/>
      <c r="AE1782" s="555"/>
      <c r="AF1782" s="555"/>
      <c r="AI1782" s="555"/>
      <c r="AJ1782" s="555"/>
      <c r="AK1782" s="555"/>
      <c r="AL1782" s="555"/>
      <c r="AM1782" s="555"/>
      <c r="AN1782" s="555"/>
      <c r="AO1782" s="555"/>
      <c r="AP1782" s="555"/>
      <c r="AS1782" s="555"/>
      <c r="AT1782" s="555"/>
      <c r="AU1782" s="555"/>
      <c r="AV1782" s="555"/>
      <c r="AW1782" s="555"/>
      <c r="AX1782" s="555"/>
      <c r="AY1782" s="555"/>
      <c r="AZ1782" s="555"/>
      <c r="BC1782" s="555"/>
      <c r="BD1782" s="555"/>
      <c r="BE1782" s="555"/>
      <c r="BF1782" s="555"/>
      <c r="BG1782" s="555"/>
      <c r="BH1782" s="555"/>
      <c r="BI1782" s="555"/>
      <c r="BJ1782" s="555"/>
      <c r="BM1782" s="555"/>
      <c r="BN1782" s="555"/>
      <c r="BO1782" s="555"/>
      <c r="BP1782" s="555"/>
      <c r="BQ1782" s="555"/>
      <c r="BR1782" s="555"/>
      <c r="BS1782" s="555"/>
      <c r="BT1782" s="555"/>
      <c r="BW1782" s="555"/>
      <c r="BX1782" s="555"/>
      <c r="BY1782" s="555"/>
      <c r="BZ1782" s="555"/>
      <c r="CA1782" s="555"/>
      <c r="CB1782" s="555"/>
      <c r="CC1782" s="555"/>
      <c r="CD1782" s="555"/>
      <c r="CG1782" s="555"/>
      <c r="CH1782" s="555"/>
      <c r="CI1782" s="555"/>
      <c r="CJ1782" s="555"/>
      <c r="CK1782" s="555"/>
      <c r="CL1782" s="555"/>
      <c r="CM1782" s="555"/>
      <c r="CN1782" s="555"/>
      <c r="CQ1782" s="555"/>
      <c r="CR1782" s="555"/>
      <c r="CS1782" s="555"/>
      <c r="CT1782" s="555"/>
      <c r="CU1782" s="555"/>
      <c r="CV1782" s="555"/>
      <c r="CW1782" s="555"/>
      <c r="CX1782" s="555"/>
      <c r="DA1782" s="555"/>
      <c r="DB1782" s="555"/>
      <c r="DC1782" s="555"/>
      <c r="DD1782" s="555"/>
      <c r="DE1782" s="556"/>
      <c r="DF1782" s="556"/>
      <c r="DG1782" s="556"/>
      <c r="DH1782" s="556"/>
      <c r="DJ1782" s="31"/>
      <c r="DK1782" s="556"/>
      <c r="DL1782" s="556"/>
      <c r="DM1782" s="556"/>
      <c r="DN1782" s="556"/>
      <c r="DO1782" s="556"/>
      <c r="DP1782" s="556"/>
      <c r="DQ1782" s="556"/>
      <c r="DR1782" s="556"/>
      <c r="DT1782" s="31"/>
      <c r="DU1782" s="556"/>
      <c r="DV1782" s="556"/>
      <c r="DW1782" s="556"/>
      <c r="DX1782" s="556"/>
      <c r="DY1782" s="556"/>
      <c r="DZ1782" s="556"/>
      <c r="EA1782" s="556"/>
      <c r="EB1782" s="556"/>
      <c r="ED1782" s="31"/>
      <c r="EE1782" s="556"/>
      <c r="EF1782" s="556"/>
      <c r="EG1782" s="556"/>
      <c r="EH1782" s="556"/>
      <c r="EI1782" s="556"/>
      <c r="EJ1782" s="556"/>
      <c r="EK1782" s="556"/>
      <c r="EL1782" s="556"/>
      <c r="EN1782" s="31"/>
      <c r="EO1782" s="556"/>
      <c r="EP1782" s="556"/>
      <c r="EQ1782" s="556"/>
      <c r="ER1782" s="556"/>
      <c r="ES1782" s="556"/>
      <c r="ET1782" s="556"/>
      <c r="EU1782" s="556"/>
      <c r="EV1782" s="556"/>
      <c r="EX1782" s="31"/>
      <c r="EY1782" s="556"/>
      <c r="EZ1782" s="556"/>
      <c r="FA1782" s="556"/>
      <c r="FB1782" s="556"/>
      <c r="FC1782" s="556"/>
      <c r="FD1782" s="556"/>
      <c r="FE1782" s="556"/>
      <c r="FF1782" s="556"/>
      <c r="FH1782" s="31"/>
      <c r="FI1782" s="556"/>
      <c r="FJ1782" s="556"/>
      <c r="FK1782" s="556"/>
      <c r="FL1782" s="556"/>
      <c r="FM1782" s="556"/>
      <c r="FN1782" s="556"/>
      <c r="FO1782" s="556"/>
      <c r="FP1782" s="556"/>
    </row>
    <row r="1783" spans="5:172">
      <c r="E1783" s="555"/>
      <c r="F1783" s="555"/>
      <c r="G1783" s="555"/>
      <c r="H1783" s="555"/>
      <c r="I1783" s="555"/>
      <c r="J1783" s="555"/>
      <c r="K1783" s="555"/>
      <c r="L1783" s="555"/>
      <c r="M1783" s="164"/>
      <c r="O1783" s="555"/>
      <c r="P1783" s="555"/>
      <c r="Q1783" s="555"/>
      <c r="R1783" s="555"/>
      <c r="S1783" s="555"/>
      <c r="T1783" s="555"/>
      <c r="U1783" s="555"/>
      <c r="V1783" s="555"/>
      <c r="Y1783" s="555"/>
      <c r="Z1783" s="555"/>
      <c r="AA1783" s="555"/>
      <c r="AB1783" s="555"/>
      <c r="AC1783" s="555"/>
      <c r="AD1783" s="555"/>
      <c r="AE1783" s="555"/>
      <c r="AF1783" s="555"/>
      <c r="AI1783" s="555"/>
      <c r="AJ1783" s="555"/>
      <c r="AK1783" s="555"/>
      <c r="AL1783" s="555"/>
      <c r="AM1783" s="555"/>
      <c r="AN1783" s="555"/>
      <c r="AO1783" s="555"/>
      <c r="AP1783" s="555"/>
      <c r="AS1783" s="555"/>
      <c r="AT1783" s="555"/>
      <c r="AU1783" s="555"/>
      <c r="AV1783" s="555"/>
      <c r="AW1783" s="555"/>
      <c r="AX1783" s="555"/>
      <c r="AY1783" s="555"/>
      <c r="AZ1783" s="555"/>
      <c r="BC1783" s="555"/>
      <c r="BD1783" s="555"/>
      <c r="BE1783" s="555"/>
      <c r="BF1783" s="555"/>
      <c r="BG1783" s="555"/>
      <c r="BH1783" s="555"/>
      <c r="BI1783" s="555"/>
      <c r="BJ1783" s="555"/>
      <c r="BM1783" s="555"/>
      <c r="BN1783" s="555"/>
      <c r="BO1783" s="555"/>
      <c r="BP1783" s="555"/>
      <c r="BQ1783" s="555"/>
      <c r="BR1783" s="555"/>
      <c r="BS1783" s="555"/>
      <c r="BT1783" s="555"/>
      <c r="BW1783" s="555"/>
      <c r="BX1783" s="555"/>
      <c r="BY1783" s="555"/>
      <c r="BZ1783" s="555"/>
      <c r="CA1783" s="555"/>
      <c r="CB1783" s="555"/>
      <c r="CC1783" s="555"/>
      <c r="CD1783" s="555"/>
      <c r="CG1783" s="555"/>
      <c r="CH1783" s="555"/>
      <c r="CI1783" s="555"/>
      <c r="CJ1783" s="555"/>
      <c r="CK1783" s="555"/>
      <c r="CL1783" s="555"/>
      <c r="CM1783" s="555"/>
      <c r="CN1783" s="555"/>
      <c r="CQ1783" s="555"/>
      <c r="CR1783" s="555"/>
      <c r="CS1783" s="555"/>
      <c r="CT1783" s="555"/>
      <c r="CU1783" s="555"/>
      <c r="CV1783" s="555"/>
      <c r="CW1783" s="555"/>
      <c r="CX1783" s="555"/>
      <c r="DA1783" s="555"/>
      <c r="DB1783" s="555"/>
      <c r="DC1783" s="555"/>
      <c r="DD1783" s="555"/>
      <c r="DE1783" s="556"/>
      <c r="DF1783" s="556"/>
      <c r="DG1783" s="556"/>
      <c r="DH1783" s="556"/>
      <c r="DJ1783" s="31"/>
      <c r="DK1783" s="556"/>
      <c r="DL1783" s="556"/>
      <c r="DM1783" s="556"/>
      <c r="DN1783" s="556"/>
      <c r="DO1783" s="556"/>
      <c r="DP1783" s="556"/>
      <c r="DQ1783" s="556"/>
      <c r="DR1783" s="556"/>
      <c r="DT1783" s="31"/>
      <c r="DU1783" s="556"/>
      <c r="DV1783" s="556"/>
      <c r="DW1783" s="556"/>
      <c r="DX1783" s="556"/>
      <c r="DY1783" s="556"/>
      <c r="DZ1783" s="556"/>
      <c r="EA1783" s="556"/>
      <c r="EB1783" s="556"/>
      <c r="ED1783" s="31"/>
      <c r="EE1783" s="556"/>
      <c r="EF1783" s="556"/>
      <c r="EG1783" s="556"/>
      <c r="EH1783" s="556"/>
      <c r="EI1783" s="556"/>
      <c r="EJ1783" s="556"/>
      <c r="EK1783" s="556"/>
      <c r="EL1783" s="556"/>
      <c r="EN1783" s="31"/>
      <c r="EO1783" s="556"/>
      <c r="EP1783" s="556"/>
      <c r="EQ1783" s="556"/>
      <c r="ER1783" s="556"/>
      <c r="ES1783" s="556"/>
      <c r="ET1783" s="556"/>
      <c r="EU1783" s="556"/>
      <c r="EV1783" s="556"/>
      <c r="EX1783" s="31"/>
      <c r="EY1783" s="556"/>
      <c r="EZ1783" s="556"/>
      <c r="FA1783" s="556"/>
      <c r="FB1783" s="556"/>
      <c r="FC1783" s="556"/>
      <c r="FD1783" s="556"/>
      <c r="FE1783" s="556"/>
      <c r="FF1783" s="556"/>
      <c r="FH1783" s="31"/>
      <c r="FI1783" s="556"/>
      <c r="FJ1783" s="556"/>
      <c r="FK1783" s="556"/>
      <c r="FL1783" s="556"/>
      <c r="FM1783" s="556"/>
      <c r="FN1783" s="556"/>
      <c r="FO1783" s="556"/>
      <c r="FP1783" s="556"/>
    </row>
    <row r="1784" spans="5:172">
      <c r="E1784" s="555"/>
      <c r="F1784" s="555"/>
      <c r="G1784" s="555"/>
      <c r="H1784" s="555"/>
      <c r="I1784" s="555"/>
      <c r="J1784" s="555"/>
      <c r="K1784" s="555"/>
      <c r="L1784" s="555"/>
      <c r="M1784" s="164"/>
      <c r="O1784" s="555"/>
      <c r="P1784" s="555"/>
      <c r="Q1784" s="555"/>
      <c r="R1784" s="555"/>
      <c r="S1784" s="555"/>
      <c r="T1784" s="555"/>
      <c r="U1784" s="555"/>
      <c r="V1784" s="555"/>
      <c r="Y1784" s="555"/>
      <c r="Z1784" s="555"/>
      <c r="AA1784" s="555"/>
      <c r="AB1784" s="555"/>
      <c r="AC1784" s="555"/>
      <c r="AD1784" s="555"/>
      <c r="AE1784" s="555"/>
      <c r="AF1784" s="555"/>
      <c r="AI1784" s="555"/>
      <c r="AJ1784" s="555"/>
      <c r="AK1784" s="555"/>
      <c r="AL1784" s="555"/>
      <c r="AM1784" s="555"/>
      <c r="AN1784" s="555"/>
      <c r="AO1784" s="555"/>
      <c r="AP1784" s="555"/>
      <c r="AS1784" s="555"/>
      <c r="AT1784" s="555"/>
      <c r="AU1784" s="555"/>
      <c r="AV1784" s="555"/>
      <c r="AW1784" s="555"/>
      <c r="AX1784" s="555"/>
      <c r="AY1784" s="555"/>
      <c r="AZ1784" s="555"/>
      <c r="BC1784" s="555"/>
      <c r="BD1784" s="555"/>
      <c r="BE1784" s="555"/>
      <c r="BF1784" s="555"/>
      <c r="BG1784" s="555"/>
      <c r="BH1784" s="555"/>
      <c r="BI1784" s="555"/>
      <c r="BJ1784" s="555"/>
      <c r="BM1784" s="555"/>
      <c r="BN1784" s="555"/>
      <c r="BO1784" s="555"/>
      <c r="BP1784" s="555"/>
      <c r="BQ1784" s="555"/>
      <c r="BR1784" s="555"/>
      <c r="BS1784" s="555"/>
      <c r="BT1784" s="555"/>
      <c r="BW1784" s="555"/>
      <c r="BX1784" s="555"/>
      <c r="BY1784" s="555"/>
      <c r="BZ1784" s="555"/>
      <c r="CA1784" s="555"/>
      <c r="CB1784" s="555"/>
      <c r="CC1784" s="555"/>
      <c r="CD1784" s="555"/>
      <c r="CG1784" s="555"/>
      <c r="CH1784" s="555"/>
      <c r="CI1784" s="555"/>
      <c r="CJ1784" s="555"/>
      <c r="CK1784" s="555"/>
      <c r="CL1784" s="555"/>
      <c r="CM1784" s="555"/>
      <c r="CN1784" s="555"/>
      <c r="CQ1784" s="555"/>
      <c r="CR1784" s="555"/>
      <c r="CS1784" s="555"/>
      <c r="CT1784" s="555"/>
      <c r="CU1784" s="555"/>
      <c r="CV1784" s="555"/>
      <c r="CW1784" s="555"/>
      <c r="CX1784" s="555"/>
      <c r="DA1784" s="555"/>
      <c r="DB1784" s="555"/>
      <c r="DC1784" s="555"/>
      <c r="DD1784" s="555"/>
      <c r="DE1784" s="556"/>
      <c r="DF1784" s="556"/>
      <c r="DG1784" s="556"/>
      <c r="DH1784" s="556"/>
      <c r="DJ1784" s="31"/>
      <c r="DK1784" s="556"/>
      <c r="DL1784" s="556"/>
      <c r="DM1784" s="556"/>
      <c r="DN1784" s="556"/>
      <c r="DO1784" s="556"/>
      <c r="DP1784" s="556"/>
      <c r="DQ1784" s="556"/>
      <c r="DR1784" s="556"/>
      <c r="DT1784" s="31"/>
      <c r="DU1784" s="556"/>
      <c r="DV1784" s="556"/>
      <c r="DW1784" s="556"/>
      <c r="DX1784" s="556"/>
      <c r="DY1784" s="556"/>
      <c r="DZ1784" s="556"/>
      <c r="EA1784" s="556"/>
      <c r="EB1784" s="556"/>
      <c r="ED1784" s="31"/>
      <c r="EE1784" s="556"/>
      <c r="EF1784" s="556"/>
      <c r="EG1784" s="556"/>
      <c r="EH1784" s="556"/>
      <c r="EI1784" s="556"/>
      <c r="EJ1784" s="556"/>
      <c r="EK1784" s="556"/>
      <c r="EL1784" s="556"/>
      <c r="EN1784" s="31"/>
      <c r="EO1784" s="556"/>
      <c r="EP1784" s="556"/>
      <c r="EQ1784" s="556"/>
      <c r="ER1784" s="556"/>
      <c r="ES1784" s="556"/>
      <c r="ET1784" s="556"/>
      <c r="EU1784" s="556"/>
      <c r="EV1784" s="556"/>
      <c r="EX1784" s="31"/>
      <c r="EY1784" s="556"/>
      <c r="EZ1784" s="556"/>
      <c r="FA1784" s="556"/>
      <c r="FB1784" s="556"/>
      <c r="FC1784" s="556"/>
      <c r="FD1784" s="556"/>
      <c r="FE1784" s="556"/>
      <c r="FF1784" s="556"/>
      <c r="FH1784" s="31"/>
      <c r="FI1784" s="556"/>
      <c r="FJ1784" s="556"/>
      <c r="FK1784" s="556"/>
      <c r="FL1784" s="556"/>
      <c r="FM1784" s="556"/>
      <c r="FN1784" s="556"/>
      <c r="FO1784" s="556"/>
      <c r="FP1784" s="556"/>
    </row>
    <row r="1785" spans="5:172">
      <c r="E1785" s="555"/>
      <c r="F1785" s="555"/>
      <c r="G1785" s="555"/>
      <c r="H1785" s="555"/>
      <c r="I1785" s="555"/>
      <c r="J1785" s="555"/>
      <c r="K1785" s="555"/>
      <c r="L1785" s="555"/>
      <c r="M1785" s="164"/>
      <c r="O1785" s="555"/>
      <c r="P1785" s="555"/>
      <c r="Q1785" s="555"/>
      <c r="R1785" s="555"/>
      <c r="S1785" s="555"/>
      <c r="T1785" s="555"/>
      <c r="U1785" s="555"/>
      <c r="V1785" s="555"/>
      <c r="Y1785" s="555"/>
      <c r="Z1785" s="555"/>
      <c r="AA1785" s="555"/>
      <c r="AB1785" s="555"/>
      <c r="AC1785" s="555"/>
      <c r="AD1785" s="555"/>
      <c r="AE1785" s="555"/>
      <c r="AF1785" s="555"/>
      <c r="AI1785" s="555"/>
      <c r="AJ1785" s="555"/>
      <c r="AK1785" s="555"/>
      <c r="AL1785" s="555"/>
      <c r="AM1785" s="555"/>
      <c r="AN1785" s="555"/>
      <c r="AO1785" s="555"/>
      <c r="AP1785" s="555"/>
      <c r="AS1785" s="555"/>
      <c r="AT1785" s="555"/>
      <c r="AU1785" s="555"/>
      <c r="AV1785" s="555"/>
      <c r="AW1785" s="555"/>
      <c r="AX1785" s="555"/>
      <c r="AY1785" s="555"/>
      <c r="AZ1785" s="555"/>
      <c r="BC1785" s="555"/>
      <c r="BD1785" s="555"/>
      <c r="BE1785" s="555"/>
      <c r="BF1785" s="555"/>
      <c r="BG1785" s="555"/>
      <c r="BH1785" s="555"/>
      <c r="BI1785" s="555"/>
      <c r="BJ1785" s="555"/>
      <c r="BM1785" s="555"/>
      <c r="BN1785" s="555"/>
      <c r="BO1785" s="555"/>
      <c r="BP1785" s="555"/>
      <c r="BQ1785" s="555"/>
      <c r="BR1785" s="555"/>
      <c r="BS1785" s="555"/>
      <c r="BT1785" s="555"/>
      <c r="BW1785" s="555"/>
      <c r="BX1785" s="555"/>
      <c r="BY1785" s="555"/>
      <c r="BZ1785" s="555"/>
      <c r="CA1785" s="555"/>
      <c r="CB1785" s="555"/>
      <c r="CC1785" s="555"/>
      <c r="CD1785" s="555"/>
      <c r="CG1785" s="555"/>
      <c r="CH1785" s="555"/>
      <c r="CI1785" s="555"/>
      <c r="CJ1785" s="555"/>
      <c r="CK1785" s="555"/>
      <c r="CL1785" s="555"/>
      <c r="CM1785" s="555"/>
      <c r="CN1785" s="555"/>
      <c r="CQ1785" s="555"/>
      <c r="CR1785" s="555"/>
      <c r="CS1785" s="555"/>
      <c r="CT1785" s="555"/>
      <c r="CU1785" s="555"/>
      <c r="CV1785" s="555"/>
      <c r="CW1785" s="555"/>
      <c r="CX1785" s="555"/>
      <c r="DA1785" s="555"/>
      <c r="DB1785" s="555"/>
      <c r="DC1785" s="555"/>
      <c r="DD1785" s="555"/>
      <c r="DE1785" s="556"/>
      <c r="DF1785" s="556"/>
      <c r="DG1785" s="556"/>
      <c r="DH1785" s="556"/>
      <c r="DJ1785" s="31"/>
      <c r="DK1785" s="556"/>
      <c r="DL1785" s="556"/>
      <c r="DM1785" s="556"/>
      <c r="DN1785" s="556"/>
      <c r="DO1785" s="556"/>
      <c r="DP1785" s="556"/>
      <c r="DQ1785" s="556"/>
      <c r="DR1785" s="556"/>
      <c r="DT1785" s="31"/>
      <c r="DU1785" s="556"/>
      <c r="DV1785" s="556"/>
      <c r="DW1785" s="556"/>
      <c r="DX1785" s="556"/>
      <c r="DY1785" s="556"/>
      <c r="DZ1785" s="556"/>
      <c r="EA1785" s="556"/>
      <c r="EB1785" s="556"/>
      <c r="ED1785" s="31"/>
      <c r="EE1785" s="556"/>
      <c r="EF1785" s="556"/>
      <c r="EG1785" s="556"/>
      <c r="EH1785" s="556"/>
      <c r="EI1785" s="556"/>
      <c r="EJ1785" s="556"/>
      <c r="EK1785" s="556"/>
      <c r="EL1785" s="556"/>
      <c r="EN1785" s="31"/>
      <c r="EO1785" s="556"/>
      <c r="EP1785" s="556"/>
      <c r="EQ1785" s="556"/>
      <c r="ER1785" s="556"/>
      <c r="ES1785" s="556"/>
      <c r="ET1785" s="556"/>
      <c r="EU1785" s="556"/>
      <c r="EV1785" s="556"/>
      <c r="EX1785" s="31"/>
      <c r="EY1785" s="556"/>
      <c r="EZ1785" s="556"/>
      <c r="FA1785" s="556"/>
      <c r="FB1785" s="556"/>
      <c r="FC1785" s="556"/>
      <c r="FD1785" s="556"/>
      <c r="FE1785" s="556"/>
      <c r="FF1785" s="556"/>
      <c r="FH1785" s="31"/>
      <c r="FI1785" s="556"/>
      <c r="FJ1785" s="556"/>
      <c r="FK1785" s="556"/>
      <c r="FL1785" s="556"/>
      <c r="FM1785" s="556"/>
      <c r="FN1785" s="556"/>
      <c r="FO1785" s="556"/>
      <c r="FP1785" s="556"/>
    </row>
    <row r="1786" spans="5:172">
      <c r="E1786" s="555"/>
      <c r="F1786" s="555"/>
      <c r="G1786" s="555"/>
      <c r="H1786" s="555"/>
      <c r="I1786" s="555"/>
      <c r="J1786" s="555"/>
      <c r="K1786" s="555"/>
      <c r="L1786" s="555"/>
      <c r="M1786" s="164"/>
      <c r="O1786" s="555"/>
      <c r="P1786" s="555"/>
      <c r="Q1786" s="555"/>
      <c r="R1786" s="555"/>
      <c r="S1786" s="555"/>
      <c r="T1786" s="555"/>
      <c r="U1786" s="555"/>
      <c r="V1786" s="555"/>
      <c r="Y1786" s="555"/>
      <c r="Z1786" s="555"/>
      <c r="AA1786" s="555"/>
      <c r="AB1786" s="555"/>
      <c r="AC1786" s="555"/>
      <c r="AD1786" s="555"/>
      <c r="AE1786" s="555"/>
      <c r="AF1786" s="555"/>
      <c r="AI1786" s="555"/>
      <c r="AJ1786" s="555"/>
      <c r="AK1786" s="555"/>
      <c r="AL1786" s="555"/>
      <c r="AM1786" s="555"/>
      <c r="AN1786" s="555"/>
      <c r="AO1786" s="555"/>
      <c r="AP1786" s="555"/>
      <c r="AS1786" s="555"/>
      <c r="AT1786" s="555"/>
      <c r="AU1786" s="555"/>
      <c r="AV1786" s="555"/>
      <c r="AW1786" s="555"/>
      <c r="AX1786" s="555"/>
      <c r="AY1786" s="555"/>
      <c r="AZ1786" s="555"/>
      <c r="BC1786" s="555"/>
      <c r="BD1786" s="555"/>
      <c r="BE1786" s="555"/>
      <c r="BF1786" s="555"/>
      <c r="BG1786" s="555"/>
      <c r="BH1786" s="555"/>
      <c r="BI1786" s="555"/>
      <c r="BJ1786" s="555"/>
      <c r="BM1786" s="555"/>
      <c r="BN1786" s="555"/>
      <c r="BO1786" s="555"/>
      <c r="BP1786" s="555"/>
      <c r="BQ1786" s="555"/>
      <c r="BR1786" s="555"/>
      <c r="BS1786" s="555"/>
      <c r="BT1786" s="555"/>
      <c r="BW1786" s="555"/>
      <c r="BX1786" s="555"/>
      <c r="BY1786" s="555"/>
      <c r="BZ1786" s="555"/>
      <c r="CA1786" s="555"/>
      <c r="CB1786" s="555"/>
      <c r="CC1786" s="555"/>
      <c r="CD1786" s="555"/>
      <c r="CG1786" s="555"/>
      <c r="CH1786" s="555"/>
      <c r="CI1786" s="555"/>
      <c r="CJ1786" s="555"/>
      <c r="CK1786" s="555"/>
      <c r="CL1786" s="555"/>
      <c r="CM1786" s="555"/>
      <c r="CN1786" s="555"/>
      <c r="CQ1786" s="555"/>
      <c r="CR1786" s="555"/>
      <c r="CS1786" s="555"/>
      <c r="CT1786" s="555"/>
      <c r="CU1786" s="555"/>
      <c r="CV1786" s="555"/>
      <c r="CW1786" s="555"/>
      <c r="CX1786" s="555"/>
      <c r="DA1786" s="555"/>
      <c r="DB1786" s="555"/>
      <c r="DC1786" s="555"/>
      <c r="DD1786" s="555"/>
      <c r="DE1786" s="556"/>
      <c r="DF1786" s="556"/>
      <c r="DG1786" s="556"/>
      <c r="DH1786" s="556"/>
      <c r="DJ1786" s="31"/>
      <c r="DK1786" s="556"/>
      <c r="DL1786" s="556"/>
      <c r="DM1786" s="556"/>
      <c r="DN1786" s="556"/>
      <c r="DO1786" s="556"/>
      <c r="DP1786" s="556"/>
      <c r="DQ1786" s="556"/>
      <c r="DR1786" s="556"/>
      <c r="DT1786" s="31"/>
      <c r="DU1786" s="556"/>
      <c r="DV1786" s="556"/>
      <c r="DW1786" s="556"/>
      <c r="DX1786" s="556"/>
      <c r="DY1786" s="556"/>
      <c r="DZ1786" s="556"/>
      <c r="EA1786" s="556"/>
      <c r="EB1786" s="556"/>
      <c r="ED1786" s="31"/>
      <c r="EE1786" s="556"/>
      <c r="EF1786" s="556"/>
      <c r="EG1786" s="556"/>
      <c r="EH1786" s="556"/>
      <c r="EI1786" s="556"/>
      <c r="EJ1786" s="556"/>
      <c r="EK1786" s="556"/>
      <c r="EL1786" s="556"/>
      <c r="EN1786" s="31"/>
      <c r="EO1786" s="556"/>
      <c r="EP1786" s="556"/>
      <c r="EQ1786" s="556"/>
      <c r="ER1786" s="556"/>
      <c r="ES1786" s="556"/>
      <c r="ET1786" s="556"/>
      <c r="EU1786" s="556"/>
      <c r="EV1786" s="556"/>
      <c r="EX1786" s="31"/>
      <c r="EY1786" s="556"/>
      <c r="EZ1786" s="556"/>
      <c r="FA1786" s="556"/>
      <c r="FB1786" s="556"/>
      <c r="FC1786" s="556"/>
      <c r="FD1786" s="556"/>
      <c r="FE1786" s="556"/>
      <c r="FF1786" s="556"/>
      <c r="FH1786" s="31"/>
      <c r="FI1786" s="556"/>
      <c r="FJ1786" s="556"/>
      <c r="FK1786" s="556"/>
      <c r="FL1786" s="556"/>
      <c r="FM1786" s="556"/>
      <c r="FN1786" s="556"/>
      <c r="FO1786" s="556"/>
      <c r="FP1786" s="556"/>
    </row>
    <row r="1787" spans="5:172">
      <c r="E1787" s="555"/>
      <c r="F1787" s="555"/>
      <c r="G1787" s="555"/>
      <c r="H1787" s="555"/>
      <c r="I1787" s="555"/>
      <c r="J1787" s="555"/>
      <c r="K1787" s="555"/>
      <c r="L1787" s="555"/>
      <c r="M1787" s="164"/>
      <c r="O1787" s="555"/>
      <c r="P1787" s="555"/>
      <c r="Q1787" s="555"/>
      <c r="R1787" s="555"/>
      <c r="S1787" s="555"/>
      <c r="T1787" s="555"/>
      <c r="U1787" s="555"/>
      <c r="V1787" s="555"/>
      <c r="Y1787" s="555"/>
      <c r="Z1787" s="555"/>
      <c r="AA1787" s="555"/>
      <c r="AB1787" s="555"/>
      <c r="AC1787" s="555"/>
      <c r="AD1787" s="555"/>
      <c r="AE1787" s="555"/>
      <c r="AF1787" s="555"/>
      <c r="AI1787" s="555"/>
      <c r="AJ1787" s="555"/>
      <c r="AK1787" s="555"/>
      <c r="AL1787" s="555"/>
      <c r="AM1787" s="555"/>
      <c r="AN1787" s="555"/>
      <c r="AO1787" s="555"/>
      <c r="AP1787" s="555"/>
      <c r="AS1787" s="555"/>
      <c r="AT1787" s="555"/>
      <c r="AU1787" s="555"/>
      <c r="AV1787" s="555"/>
      <c r="AW1787" s="555"/>
      <c r="AX1787" s="555"/>
      <c r="AY1787" s="555"/>
      <c r="AZ1787" s="555"/>
      <c r="BC1787" s="555"/>
      <c r="BD1787" s="555"/>
      <c r="BE1787" s="555"/>
      <c r="BF1787" s="555"/>
      <c r="BG1787" s="555"/>
      <c r="BH1787" s="555"/>
      <c r="BI1787" s="555"/>
      <c r="BJ1787" s="555"/>
      <c r="BM1787" s="555"/>
      <c r="BN1787" s="555"/>
      <c r="BO1787" s="555"/>
      <c r="BP1787" s="555"/>
      <c r="BQ1787" s="555"/>
      <c r="BR1787" s="555"/>
      <c r="BS1787" s="555"/>
      <c r="BT1787" s="555"/>
      <c r="BW1787" s="555"/>
      <c r="BX1787" s="555"/>
      <c r="BY1787" s="555"/>
      <c r="BZ1787" s="555"/>
      <c r="CA1787" s="555"/>
      <c r="CB1787" s="555"/>
      <c r="CC1787" s="555"/>
      <c r="CD1787" s="555"/>
      <c r="CG1787" s="555"/>
      <c r="CH1787" s="555"/>
      <c r="CI1787" s="555"/>
      <c r="CJ1787" s="555"/>
      <c r="CK1787" s="555"/>
      <c r="CL1787" s="555"/>
      <c r="CM1787" s="555"/>
      <c r="CN1787" s="555"/>
      <c r="CQ1787" s="555"/>
      <c r="CR1787" s="555"/>
      <c r="CS1787" s="555"/>
      <c r="CT1787" s="555"/>
      <c r="CU1787" s="555"/>
      <c r="CV1787" s="555"/>
      <c r="CW1787" s="555"/>
      <c r="CX1787" s="555"/>
      <c r="DA1787" s="555"/>
      <c r="DB1787" s="555"/>
      <c r="DC1787" s="555"/>
      <c r="DD1787" s="555"/>
      <c r="DE1787" s="556"/>
      <c r="DF1787" s="556"/>
      <c r="DG1787" s="556"/>
      <c r="DH1787" s="556"/>
      <c r="DJ1787" s="31"/>
      <c r="DK1787" s="556"/>
      <c r="DL1787" s="556"/>
      <c r="DM1787" s="556"/>
      <c r="DN1787" s="556"/>
      <c r="DO1787" s="556"/>
      <c r="DP1787" s="556"/>
      <c r="DQ1787" s="556"/>
      <c r="DR1787" s="556"/>
      <c r="DT1787" s="31"/>
      <c r="DU1787" s="556"/>
      <c r="DV1787" s="556"/>
      <c r="DW1787" s="556"/>
      <c r="DX1787" s="556"/>
      <c r="DY1787" s="556"/>
      <c r="DZ1787" s="556"/>
      <c r="EA1787" s="556"/>
      <c r="EB1787" s="556"/>
      <c r="ED1787" s="31"/>
      <c r="EE1787" s="556"/>
      <c r="EF1787" s="556"/>
      <c r="EG1787" s="556"/>
      <c r="EH1787" s="556"/>
      <c r="EI1787" s="556"/>
      <c r="EJ1787" s="556"/>
      <c r="EK1787" s="556"/>
      <c r="EL1787" s="556"/>
      <c r="EN1787" s="31"/>
      <c r="EO1787" s="556"/>
      <c r="EP1787" s="556"/>
      <c r="EQ1787" s="556"/>
      <c r="ER1787" s="556"/>
      <c r="ES1787" s="556"/>
      <c r="ET1787" s="556"/>
      <c r="EU1787" s="556"/>
      <c r="EV1787" s="556"/>
      <c r="EX1787" s="31"/>
      <c r="EY1787" s="556"/>
      <c r="EZ1787" s="556"/>
      <c r="FA1787" s="556"/>
      <c r="FB1787" s="556"/>
      <c r="FC1787" s="556"/>
      <c r="FD1787" s="556"/>
      <c r="FE1787" s="556"/>
      <c r="FF1787" s="556"/>
      <c r="FH1787" s="31"/>
      <c r="FI1787" s="556"/>
      <c r="FJ1787" s="556"/>
      <c r="FK1787" s="556"/>
      <c r="FL1787" s="556"/>
      <c r="FM1787" s="556"/>
      <c r="FN1787" s="556"/>
      <c r="FO1787" s="556"/>
      <c r="FP1787" s="556"/>
    </row>
    <row r="1788" spans="5:172">
      <c r="E1788" s="555"/>
      <c r="F1788" s="555"/>
      <c r="G1788" s="555"/>
      <c r="H1788" s="555"/>
      <c r="I1788" s="555"/>
      <c r="J1788" s="555"/>
      <c r="K1788" s="555"/>
      <c r="L1788" s="555"/>
      <c r="M1788" s="164"/>
      <c r="O1788" s="555"/>
      <c r="P1788" s="555"/>
      <c r="Q1788" s="555"/>
      <c r="R1788" s="555"/>
      <c r="S1788" s="555"/>
      <c r="T1788" s="555"/>
      <c r="U1788" s="555"/>
      <c r="V1788" s="555"/>
      <c r="Y1788" s="555"/>
      <c r="Z1788" s="555"/>
      <c r="AA1788" s="555"/>
      <c r="AB1788" s="555"/>
      <c r="AC1788" s="555"/>
      <c r="AD1788" s="555"/>
      <c r="AE1788" s="555"/>
      <c r="AF1788" s="555"/>
      <c r="AI1788" s="555"/>
      <c r="AJ1788" s="555"/>
      <c r="AK1788" s="555"/>
      <c r="AL1788" s="555"/>
      <c r="AM1788" s="555"/>
      <c r="AN1788" s="555"/>
      <c r="AO1788" s="555"/>
      <c r="AP1788" s="555"/>
      <c r="AS1788" s="555"/>
      <c r="AT1788" s="555"/>
      <c r="AU1788" s="555"/>
      <c r="AV1788" s="555"/>
      <c r="AW1788" s="555"/>
      <c r="AX1788" s="555"/>
      <c r="AY1788" s="555"/>
      <c r="AZ1788" s="555"/>
      <c r="BC1788" s="555"/>
      <c r="BD1788" s="555"/>
      <c r="BE1788" s="555"/>
      <c r="BF1788" s="555"/>
      <c r="BG1788" s="555"/>
      <c r="BH1788" s="555"/>
      <c r="BI1788" s="555"/>
      <c r="BJ1788" s="555"/>
      <c r="BM1788" s="555"/>
      <c r="BN1788" s="555"/>
      <c r="BO1788" s="555"/>
      <c r="BP1788" s="555"/>
      <c r="BQ1788" s="555"/>
      <c r="BR1788" s="555"/>
      <c r="BS1788" s="555"/>
      <c r="BT1788" s="555"/>
      <c r="BW1788" s="555"/>
      <c r="BX1788" s="555"/>
      <c r="BY1788" s="555"/>
      <c r="BZ1788" s="555"/>
      <c r="CA1788" s="555"/>
      <c r="CB1788" s="555"/>
      <c r="CC1788" s="555"/>
      <c r="CD1788" s="555"/>
      <c r="CG1788" s="555"/>
      <c r="CH1788" s="555"/>
      <c r="CI1788" s="555"/>
      <c r="CJ1788" s="555"/>
      <c r="CK1788" s="555"/>
      <c r="CL1788" s="555"/>
      <c r="CM1788" s="555"/>
      <c r="CN1788" s="555"/>
      <c r="CQ1788" s="555"/>
      <c r="CR1788" s="555"/>
      <c r="CS1788" s="555"/>
      <c r="CT1788" s="555"/>
      <c r="CU1788" s="555"/>
      <c r="CV1788" s="555"/>
      <c r="CW1788" s="555"/>
      <c r="CX1788" s="555"/>
      <c r="DA1788" s="555"/>
      <c r="DB1788" s="555"/>
      <c r="DC1788" s="555"/>
      <c r="DD1788" s="555"/>
      <c r="DE1788" s="556"/>
      <c r="DF1788" s="556"/>
      <c r="DG1788" s="556"/>
      <c r="DH1788" s="556"/>
      <c r="DJ1788" s="31"/>
      <c r="DK1788" s="556"/>
      <c r="DL1788" s="556"/>
      <c r="DM1788" s="556"/>
      <c r="DN1788" s="556"/>
      <c r="DO1788" s="556"/>
      <c r="DP1788" s="556"/>
      <c r="DQ1788" s="556"/>
      <c r="DR1788" s="556"/>
      <c r="DT1788" s="31"/>
      <c r="DU1788" s="556"/>
      <c r="DV1788" s="556"/>
      <c r="DW1788" s="556"/>
      <c r="DX1788" s="556"/>
      <c r="DY1788" s="556"/>
      <c r="DZ1788" s="556"/>
      <c r="EA1788" s="556"/>
      <c r="EB1788" s="556"/>
      <c r="ED1788" s="31"/>
      <c r="EE1788" s="556"/>
      <c r="EF1788" s="556"/>
      <c r="EG1788" s="556"/>
      <c r="EH1788" s="556"/>
      <c r="EI1788" s="556"/>
      <c r="EJ1788" s="556"/>
      <c r="EK1788" s="556"/>
      <c r="EL1788" s="556"/>
      <c r="EN1788" s="31"/>
      <c r="EO1788" s="556"/>
      <c r="EP1788" s="556"/>
      <c r="EQ1788" s="556"/>
      <c r="ER1788" s="556"/>
      <c r="ES1788" s="556"/>
      <c r="ET1788" s="556"/>
      <c r="EU1788" s="556"/>
      <c r="EV1788" s="556"/>
      <c r="EX1788" s="31"/>
      <c r="EY1788" s="556"/>
      <c r="EZ1788" s="556"/>
      <c r="FA1788" s="556"/>
      <c r="FB1788" s="556"/>
      <c r="FC1788" s="556"/>
      <c r="FD1788" s="556"/>
      <c r="FE1788" s="556"/>
      <c r="FF1788" s="556"/>
      <c r="FH1788" s="31"/>
      <c r="FI1788" s="556"/>
      <c r="FJ1788" s="556"/>
      <c r="FK1788" s="556"/>
      <c r="FL1788" s="556"/>
      <c r="FM1788" s="556"/>
      <c r="FN1788" s="556"/>
      <c r="FO1788" s="556"/>
      <c r="FP1788" s="556"/>
    </row>
    <row r="1789" spans="5:172">
      <c r="E1789" s="555"/>
      <c r="F1789" s="555"/>
      <c r="G1789" s="555"/>
      <c r="H1789" s="555"/>
      <c r="I1789" s="555"/>
      <c r="J1789" s="555"/>
      <c r="K1789" s="555"/>
      <c r="L1789" s="555"/>
      <c r="M1789" s="164"/>
      <c r="O1789" s="555"/>
      <c r="P1789" s="555"/>
      <c r="Q1789" s="555"/>
      <c r="R1789" s="555"/>
      <c r="S1789" s="555"/>
      <c r="T1789" s="555"/>
      <c r="U1789" s="555"/>
      <c r="V1789" s="555"/>
      <c r="Y1789" s="555"/>
      <c r="Z1789" s="555"/>
      <c r="AA1789" s="555"/>
      <c r="AB1789" s="555"/>
      <c r="AC1789" s="555"/>
      <c r="AD1789" s="555"/>
      <c r="AE1789" s="555"/>
      <c r="AF1789" s="555"/>
      <c r="AI1789" s="555"/>
      <c r="AJ1789" s="555"/>
      <c r="AK1789" s="555"/>
      <c r="AL1789" s="555"/>
      <c r="AM1789" s="555"/>
      <c r="AN1789" s="555"/>
      <c r="AO1789" s="555"/>
      <c r="AP1789" s="555"/>
      <c r="AS1789" s="555"/>
      <c r="AT1789" s="555"/>
      <c r="AU1789" s="555"/>
      <c r="AV1789" s="555"/>
      <c r="AW1789" s="555"/>
      <c r="AX1789" s="555"/>
      <c r="AY1789" s="555"/>
      <c r="AZ1789" s="555"/>
      <c r="BC1789" s="555"/>
      <c r="BD1789" s="555"/>
      <c r="BE1789" s="555"/>
      <c r="BF1789" s="555"/>
      <c r="BG1789" s="555"/>
      <c r="BH1789" s="555"/>
      <c r="BI1789" s="555"/>
      <c r="BJ1789" s="555"/>
      <c r="BM1789" s="555"/>
      <c r="BN1789" s="555"/>
      <c r="BO1789" s="555"/>
      <c r="BP1789" s="555"/>
      <c r="BQ1789" s="555"/>
      <c r="BR1789" s="555"/>
      <c r="BS1789" s="555"/>
      <c r="BT1789" s="555"/>
      <c r="BW1789" s="555"/>
      <c r="BX1789" s="555"/>
      <c r="BY1789" s="555"/>
      <c r="BZ1789" s="555"/>
      <c r="CA1789" s="555"/>
      <c r="CB1789" s="555"/>
      <c r="CC1789" s="555"/>
      <c r="CD1789" s="555"/>
      <c r="CG1789" s="555"/>
      <c r="CH1789" s="555"/>
      <c r="CI1789" s="555"/>
      <c r="CJ1789" s="555"/>
      <c r="CK1789" s="555"/>
      <c r="CL1789" s="555"/>
      <c r="CM1789" s="555"/>
      <c r="CN1789" s="555"/>
      <c r="CQ1789" s="555"/>
      <c r="CR1789" s="555"/>
      <c r="CS1789" s="555"/>
      <c r="CT1789" s="555"/>
      <c r="CU1789" s="555"/>
      <c r="CV1789" s="555"/>
      <c r="CW1789" s="555"/>
      <c r="CX1789" s="555"/>
      <c r="DA1789" s="555"/>
      <c r="DB1789" s="555"/>
      <c r="DC1789" s="555"/>
      <c r="DD1789" s="555"/>
      <c r="DE1789" s="556"/>
      <c r="DF1789" s="556"/>
      <c r="DG1789" s="556"/>
      <c r="DH1789" s="556"/>
      <c r="DJ1789" s="31"/>
      <c r="DK1789" s="556"/>
      <c r="DL1789" s="556"/>
      <c r="DM1789" s="556"/>
      <c r="DN1789" s="556"/>
      <c r="DO1789" s="556"/>
      <c r="DP1789" s="556"/>
      <c r="DQ1789" s="556"/>
      <c r="DR1789" s="556"/>
      <c r="DT1789" s="31"/>
      <c r="DU1789" s="556"/>
      <c r="DV1789" s="556"/>
      <c r="DW1789" s="556"/>
      <c r="DX1789" s="556"/>
      <c r="DY1789" s="556"/>
      <c r="DZ1789" s="556"/>
      <c r="EA1789" s="556"/>
      <c r="EB1789" s="556"/>
      <c r="ED1789" s="31"/>
      <c r="EE1789" s="556"/>
      <c r="EF1789" s="556"/>
      <c r="EG1789" s="556"/>
      <c r="EH1789" s="556"/>
      <c r="EI1789" s="556"/>
      <c r="EJ1789" s="556"/>
      <c r="EK1789" s="556"/>
      <c r="EL1789" s="556"/>
      <c r="EN1789" s="31"/>
      <c r="EO1789" s="556"/>
      <c r="EP1789" s="556"/>
      <c r="EQ1789" s="556"/>
      <c r="ER1789" s="556"/>
      <c r="ES1789" s="556"/>
      <c r="ET1789" s="556"/>
      <c r="EU1789" s="556"/>
      <c r="EV1789" s="556"/>
      <c r="EX1789" s="31"/>
      <c r="EY1789" s="556"/>
      <c r="EZ1789" s="556"/>
      <c r="FA1789" s="556"/>
      <c r="FB1789" s="556"/>
      <c r="FC1789" s="556"/>
      <c r="FD1789" s="556"/>
      <c r="FE1789" s="556"/>
      <c r="FF1789" s="556"/>
      <c r="FH1789" s="31"/>
      <c r="FI1789" s="556"/>
      <c r="FJ1789" s="556"/>
      <c r="FK1789" s="556"/>
      <c r="FL1789" s="556"/>
      <c r="FM1789" s="556"/>
      <c r="FN1789" s="556"/>
      <c r="FO1789" s="556"/>
      <c r="FP1789" s="556"/>
    </row>
    <row r="1790" spans="5:172">
      <c r="E1790" s="555"/>
      <c r="F1790" s="555"/>
      <c r="G1790" s="555"/>
      <c r="H1790" s="555"/>
      <c r="I1790" s="555"/>
      <c r="J1790" s="555"/>
      <c r="K1790" s="555"/>
      <c r="L1790" s="555"/>
      <c r="M1790" s="164"/>
      <c r="O1790" s="555"/>
      <c r="P1790" s="555"/>
      <c r="Q1790" s="555"/>
      <c r="R1790" s="555"/>
      <c r="S1790" s="555"/>
      <c r="T1790" s="555"/>
      <c r="U1790" s="555"/>
      <c r="V1790" s="555"/>
      <c r="Y1790" s="555"/>
      <c r="Z1790" s="555"/>
      <c r="AA1790" s="555"/>
      <c r="AB1790" s="555"/>
      <c r="AC1790" s="555"/>
      <c r="AD1790" s="555"/>
      <c r="AE1790" s="555"/>
      <c r="AF1790" s="555"/>
      <c r="AI1790" s="555"/>
      <c r="AJ1790" s="555"/>
      <c r="AK1790" s="555"/>
      <c r="AL1790" s="555"/>
      <c r="AM1790" s="555"/>
      <c r="AN1790" s="555"/>
      <c r="AO1790" s="555"/>
      <c r="AP1790" s="555"/>
      <c r="AS1790" s="555"/>
      <c r="AT1790" s="555"/>
      <c r="AU1790" s="555"/>
      <c r="AV1790" s="555"/>
      <c r="AW1790" s="555"/>
      <c r="AX1790" s="555"/>
      <c r="AY1790" s="555"/>
      <c r="AZ1790" s="555"/>
      <c r="BC1790" s="555"/>
      <c r="BD1790" s="555"/>
      <c r="BE1790" s="555"/>
      <c r="BF1790" s="555"/>
      <c r="BG1790" s="555"/>
      <c r="BH1790" s="555"/>
      <c r="BI1790" s="555"/>
      <c r="BJ1790" s="555"/>
      <c r="BM1790" s="555"/>
      <c r="BN1790" s="555"/>
      <c r="BO1790" s="555"/>
      <c r="BP1790" s="555"/>
      <c r="BQ1790" s="555"/>
      <c r="BR1790" s="555"/>
      <c r="BS1790" s="555"/>
      <c r="BT1790" s="555"/>
      <c r="BW1790" s="555"/>
      <c r="BX1790" s="555"/>
      <c r="BY1790" s="555"/>
      <c r="BZ1790" s="555"/>
      <c r="CA1790" s="555"/>
      <c r="CB1790" s="555"/>
      <c r="CC1790" s="555"/>
      <c r="CD1790" s="555"/>
      <c r="CG1790" s="555"/>
      <c r="CH1790" s="555"/>
      <c r="CI1790" s="555"/>
      <c r="CJ1790" s="555"/>
      <c r="CK1790" s="555"/>
      <c r="CL1790" s="555"/>
      <c r="CM1790" s="555"/>
      <c r="CN1790" s="555"/>
      <c r="CQ1790" s="555"/>
      <c r="CR1790" s="555"/>
      <c r="CS1790" s="555"/>
      <c r="CT1790" s="555"/>
      <c r="CU1790" s="555"/>
      <c r="CV1790" s="555"/>
      <c r="CW1790" s="555"/>
      <c r="CX1790" s="555"/>
      <c r="DA1790" s="555"/>
      <c r="DB1790" s="555"/>
      <c r="DC1790" s="555"/>
      <c r="DD1790" s="555"/>
      <c r="DE1790" s="556"/>
      <c r="DF1790" s="556"/>
      <c r="DG1790" s="556"/>
      <c r="DH1790" s="556"/>
      <c r="DJ1790" s="31"/>
      <c r="DK1790" s="556"/>
      <c r="DL1790" s="556"/>
      <c r="DM1790" s="556"/>
      <c r="DN1790" s="556"/>
      <c r="DO1790" s="556"/>
      <c r="DP1790" s="556"/>
      <c r="DQ1790" s="556"/>
      <c r="DR1790" s="556"/>
      <c r="DT1790" s="31"/>
      <c r="DU1790" s="556"/>
      <c r="DV1790" s="556"/>
      <c r="DW1790" s="556"/>
      <c r="DX1790" s="556"/>
      <c r="DY1790" s="556"/>
      <c r="DZ1790" s="556"/>
      <c r="EA1790" s="556"/>
      <c r="EB1790" s="556"/>
      <c r="ED1790" s="31"/>
      <c r="EE1790" s="556"/>
      <c r="EF1790" s="556"/>
      <c r="EG1790" s="556"/>
      <c r="EH1790" s="556"/>
      <c r="EI1790" s="556"/>
      <c r="EJ1790" s="556"/>
      <c r="EK1790" s="556"/>
      <c r="EL1790" s="556"/>
      <c r="EN1790" s="31"/>
      <c r="EO1790" s="556"/>
      <c r="EP1790" s="556"/>
      <c r="EQ1790" s="556"/>
      <c r="ER1790" s="556"/>
      <c r="ES1790" s="556"/>
      <c r="ET1790" s="556"/>
      <c r="EU1790" s="556"/>
      <c r="EV1790" s="556"/>
      <c r="EX1790" s="31"/>
      <c r="EY1790" s="556"/>
      <c r="EZ1790" s="556"/>
      <c r="FA1790" s="556"/>
      <c r="FB1790" s="556"/>
      <c r="FC1790" s="556"/>
      <c r="FD1790" s="556"/>
      <c r="FE1790" s="556"/>
      <c r="FF1790" s="556"/>
      <c r="FH1790" s="31"/>
      <c r="FI1790" s="556"/>
      <c r="FJ1790" s="556"/>
      <c r="FK1790" s="556"/>
      <c r="FL1790" s="556"/>
      <c r="FM1790" s="556"/>
      <c r="FN1790" s="556"/>
      <c r="FO1790" s="556"/>
      <c r="FP1790" s="556"/>
    </row>
    <row r="1791" spans="5:172">
      <c r="E1791" s="555"/>
      <c r="F1791" s="555"/>
      <c r="G1791" s="555"/>
      <c r="H1791" s="555"/>
      <c r="I1791" s="555"/>
      <c r="J1791" s="555"/>
      <c r="K1791" s="555"/>
      <c r="L1791" s="555"/>
      <c r="M1791" s="164"/>
      <c r="O1791" s="555"/>
      <c r="P1791" s="555"/>
      <c r="Q1791" s="555"/>
      <c r="R1791" s="555"/>
      <c r="S1791" s="555"/>
      <c r="T1791" s="555"/>
      <c r="U1791" s="555"/>
      <c r="V1791" s="555"/>
      <c r="Y1791" s="555"/>
      <c r="Z1791" s="555"/>
      <c r="AA1791" s="555"/>
      <c r="AB1791" s="555"/>
      <c r="AC1791" s="555"/>
      <c r="AD1791" s="555"/>
      <c r="AE1791" s="555"/>
      <c r="AF1791" s="555"/>
      <c r="AI1791" s="555"/>
      <c r="AJ1791" s="555"/>
      <c r="AK1791" s="555"/>
      <c r="AL1791" s="555"/>
      <c r="AM1791" s="555"/>
      <c r="AN1791" s="555"/>
      <c r="AO1791" s="555"/>
      <c r="AP1791" s="555"/>
      <c r="AS1791" s="555"/>
      <c r="AT1791" s="555"/>
      <c r="AU1791" s="555"/>
      <c r="AV1791" s="555"/>
      <c r="AW1791" s="555"/>
      <c r="AX1791" s="555"/>
      <c r="AY1791" s="555"/>
      <c r="AZ1791" s="555"/>
      <c r="BC1791" s="555"/>
      <c r="BD1791" s="555"/>
      <c r="BE1791" s="555"/>
      <c r="BF1791" s="555"/>
      <c r="BG1791" s="555"/>
      <c r="BH1791" s="555"/>
      <c r="BI1791" s="555"/>
      <c r="BJ1791" s="555"/>
      <c r="BM1791" s="555"/>
      <c r="BN1791" s="555"/>
      <c r="BO1791" s="555"/>
      <c r="BP1791" s="555"/>
      <c r="BQ1791" s="555"/>
      <c r="BR1791" s="555"/>
      <c r="BS1791" s="555"/>
      <c r="BT1791" s="555"/>
      <c r="BW1791" s="555"/>
      <c r="BX1791" s="555"/>
      <c r="BY1791" s="555"/>
      <c r="BZ1791" s="555"/>
      <c r="CA1791" s="555"/>
      <c r="CB1791" s="555"/>
      <c r="CC1791" s="555"/>
      <c r="CD1791" s="555"/>
      <c r="CG1791" s="555"/>
      <c r="CH1791" s="555"/>
      <c r="CI1791" s="555"/>
      <c r="CJ1791" s="555"/>
      <c r="CK1791" s="555"/>
      <c r="CL1791" s="555"/>
      <c r="CM1791" s="555"/>
      <c r="CN1791" s="555"/>
      <c r="CQ1791" s="555"/>
      <c r="CR1791" s="555"/>
      <c r="CS1791" s="555"/>
      <c r="CT1791" s="555"/>
      <c r="CU1791" s="555"/>
      <c r="CV1791" s="555"/>
      <c r="CW1791" s="555"/>
      <c r="CX1791" s="555"/>
      <c r="DA1791" s="555"/>
      <c r="DB1791" s="555"/>
      <c r="DC1791" s="555"/>
      <c r="DD1791" s="555"/>
      <c r="DE1791" s="556"/>
      <c r="DF1791" s="556"/>
      <c r="DG1791" s="556"/>
      <c r="DH1791" s="556"/>
      <c r="DJ1791" s="31"/>
      <c r="DK1791" s="556"/>
      <c r="DL1791" s="556"/>
      <c r="DM1791" s="556"/>
      <c r="DN1791" s="556"/>
      <c r="DO1791" s="556"/>
      <c r="DP1791" s="556"/>
      <c r="DQ1791" s="556"/>
      <c r="DR1791" s="556"/>
      <c r="DT1791" s="31"/>
      <c r="DU1791" s="556"/>
      <c r="DV1791" s="556"/>
      <c r="DW1791" s="556"/>
      <c r="DX1791" s="556"/>
      <c r="DY1791" s="556"/>
      <c r="DZ1791" s="556"/>
      <c r="EA1791" s="556"/>
      <c r="EB1791" s="556"/>
      <c r="ED1791" s="31"/>
      <c r="EE1791" s="556"/>
      <c r="EF1791" s="556"/>
      <c r="EG1791" s="556"/>
      <c r="EH1791" s="556"/>
      <c r="EI1791" s="556"/>
      <c r="EJ1791" s="556"/>
      <c r="EK1791" s="556"/>
      <c r="EL1791" s="556"/>
      <c r="EN1791" s="31"/>
      <c r="EO1791" s="556"/>
      <c r="EP1791" s="556"/>
      <c r="EQ1791" s="556"/>
      <c r="ER1791" s="556"/>
      <c r="ES1791" s="556"/>
      <c r="ET1791" s="556"/>
      <c r="EU1791" s="556"/>
      <c r="EV1791" s="556"/>
      <c r="EX1791" s="31"/>
      <c r="EY1791" s="556"/>
      <c r="EZ1791" s="556"/>
      <c r="FA1791" s="556"/>
      <c r="FB1791" s="556"/>
      <c r="FC1791" s="556"/>
      <c r="FD1791" s="556"/>
      <c r="FE1791" s="556"/>
      <c r="FF1791" s="556"/>
      <c r="FH1791" s="31"/>
      <c r="FI1791" s="556"/>
      <c r="FJ1791" s="556"/>
      <c r="FK1791" s="556"/>
      <c r="FL1791" s="556"/>
      <c r="FM1791" s="556"/>
      <c r="FN1791" s="556"/>
      <c r="FO1791" s="556"/>
      <c r="FP1791" s="556"/>
    </row>
    <row r="1792" spans="5:172">
      <c r="E1792" s="555"/>
      <c r="F1792" s="555"/>
      <c r="G1792" s="555"/>
      <c r="H1792" s="555"/>
      <c r="I1792" s="555"/>
      <c r="J1792" s="555"/>
      <c r="K1792" s="555"/>
      <c r="L1792" s="555"/>
      <c r="M1792" s="164"/>
      <c r="O1792" s="555"/>
      <c r="P1792" s="555"/>
      <c r="Q1792" s="555"/>
      <c r="R1792" s="555"/>
      <c r="S1792" s="555"/>
      <c r="T1792" s="555"/>
      <c r="U1792" s="555"/>
      <c r="V1792" s="555"/>
      <c r="Y1792" s="555"/>
      <c r="Z1792" s="555"/>
      <c r="AA1792" s="555"/>
      <c r="AB1792" s="555"/>
      <c r="AC1792" s="555"/>
      <c r="AD1792" s="555"/>
      <c r="AE1792" s="555"/>
      <c r="AF1792" s="555"/>
      <c r="AI1792" s="555"/>
      <c r="AJ1792" s="555"/>
      <c r="AK1792" s="555"/>
      <c r="AL1792" s="555"/>
      <c r="AM1792" s="555"/>
      <c r="AN1792" s="555"/>
      <c r="AO1792" s="555"/>
      <c r="AP1792" s="555"/>
      <c r="AS1792" s="555"/>
      <c r="AT1792" s="555"/>
      <c r="AU1792" s="555"/>
      <c r="AV1792" s="555"/>
      <c r="AW1792" s="555"/>
      <c r="AX1792" s="555"/>
      <c r="AY1792" s="555"/>
      <c r="AZ1792" s="555"/>
      <c r="BC1792" s="555"/>
      <c r="BD1792" s="555"/>
      <c r="BE1792" s="555"/>
      <c r="BF1792" s="555"/>
      <c r="BG1792" s="555"/>
      <c r="BH1792" s="555"/>
      <c r="BI1792" s="555"/>
      <c r="BJ1792" s="555"/>
      <c r="BM1792" s="555"/>
      <c r="BN1792" s="555"/>
      <c r="BO1792" s="555"/>
      <c r="BP1792" s="555"/>
      <c r="BQ1792" s="555"/>
      <c r="BR1792" s="555"/>
      <c r="BS1792" s="555"/>
      <c r="BT1792" s="555"/>
      <c r="BW1792" s="555"/>
      <c r="BX1792" s="555"/>
      <c r="BY1792" s="555"/>
      <c r="BZ1792" s="555"/>
      <c r="CA1792" s="555"/>
      <c r="CB1792" s="555"/>
      <c r="CC1792" s="555"/>
      <c r="CD1792" s="555"/>
      <c r="CG1792" s="555"/>
      <c r="CH1792" s="555"/>
      <c r="CI1792" s="555"/>
      <c r="CJ1792" s="555"/>
      <c r="CK1792" s="555"/>
      <c r="CL1792" s="555"/>
      <c r="CM1792" s="555"/>
      <c r="CN1792" s="555"/>
      <c r="CQ1792" s="555"/>
      <c r="CR1792" s="555"/>
      <c r="CS1792" s="555"/>
      <c r="CT1792" s="555"/>
      <c r="CU1792" s="555"/>
      <c r="CV1792" s="555"/>
      <c r="CW1792" s="555"/>
      <c r="CX1792" s="555"/>
      <c r="DA1792" s="555"/>
      <c r="DB1792" s="555"/>
      <c r="DC1792" s="555"/>
      <c r="DD1792" s="555"/>
      <c r="DE1792" s="556"/>
      <c r="DF1792" s="556"/>
      <c r="DG1792" s="556"/>
      <c r="DH1792" s="556"/>
      <c r="DJ1792" s="31"/>
      <c r="DK1792" s="556"/>
      <c r="DL1792" s="556"/>
      <c r="DM1792" s="556"/>
      <c r="DN1792" s="556"/>
      <c r="DO1792" s="556"/>
      <c r="DP1792" s="556"/>
      <c r="DQ1792" s="556"/>
      <c r="DR1792" s="556"/>
      <c r="DT1792" s="31"/>
      <c r="DU1792" s="556"/>
      <c r="DV1792" s="556"/>
      <c r="DW1792" s="556"/>
      <c r="DX1792" s="556"/>
      <c r="DY1792" s="556"/>
      <c r="DZ1792" s="556"/>
      <c r="EA1792" s="556"/>
      <c r="EB1792" s="556"/>
      <c r="ED1792" s="31"/>
      <c r="EE1792" s="556"/>
      <c r="EF1792" s="556"/>
      <c r="EG1792" s="556"/>
      <c r="EH1792" s="556"/>
      <c r="EI1792" s="556"/>
      <c r="EJ1792" s="556"/>
      <c r="EK1792" s="556"/>
      <c r="EL1792" s="556"/>
      <c r="EN1792" s="31"/>
      <c r="EO1792" s="556"/>
      <c r="EP1792" s="556"/>
      <c r="EQ1792" s="556"/>
      <c r="ER1792" s="556"/>
      <c r="ES1792" s="556"/>
      <c r="ET1792" s="556"/>
      <c r="EU1792" s="556"/>
      <c r="EV1792" s="556"/>
      <c r="EX1792" s="31"/>
      <c r="EY1792" s="556"/>
      <c r="EZ1792" s="556"/>
      <c r="FA1792" s="556"/>
      <c r="FB1792" s="556"/>
      <c r="FC1792" s="556"/>
      <c r="FD1792" s="556"/>
      <c r="FE1792" s="556"/>
      <c r="FF1792" s="556"/>
      <c r="FH1792" s="31"/>
      <c r="FI1792" s="556"/>
      <c r="FJ1792" s="556"/>
      <c r="FK1792" s="556"/>
      <c r="FL1792" s="556"/>
      <c r="FM1792" s="556"/>
      <c r="FN1792" s="556"/>
      <c r="FO1792" s="556"/>
      <c r="FP1792" s="556"/>
    </row>
    <row r="1793" spans="5:172">
      <c r="E1793" s="555"/>
      <c r="F1793" s="555"/>
      <c r="G1793" s="555"/>
      <c r="H1793" s="555"/>
      <c r="I1793" s="555"/>
      <c r="J1793" s="555"/>
      <c r="K1793" s="555"/>
      <c r="L1793" s="555"/>
      <c r="M1793" s="164"/>
      <c r="O1793" s="555"/>
      <c r="P1793" s="555"/>
      <c r="Q1793" s="555"/>
      <c r="R1793" s="555"/>
      <c r="S1793" s="555"/>
      <c r="T1793" s="555"/>
      <c r="U1793" s="555"/>
      <c r="V1793" s="555"/>
      <c r="Y1793" s="555"/>
      <c r="Z1793" s="555"/>
      <c r="AA1793" s="555"/>
      <c r="AB1793" s="555"/>
      <c r="AC1793" s="555"/>
      <c r="AD1793" s="555"/>
      <c r="AE1793" s="555"/>
      <c r="AF1793" s="555"/>
      <c r="AI1793" s="555"/>
      <c r="AJ1793" s="555"/>
      <c r="AK1793" s="555"/>
      <c r="AL1793" s="555"/>
      <c r="AM1793" s="555"/>
      <c r="AN1793" s="555"/>
      <c r="AO1793" s="555"/>
      <c r="AP1793" s="555"/>
      <c r="AS1793" s="555"/>
      <c r="AT1793" s="555"/>
      <c r="AU1793" s="555"/>
      <c r="AV1793" s="555"/>
      <c r="AW1793" s="555"/>
      <c r="AX1793" s="555"/>
      <c r="AY1793" s="555"/>
      <c r="AZ1793" s="555"/>
      <c r="BC1793" s="555"/>
      <c r="BD1793" s="555"/>
      <c r="BE1793" s="555"/>
      <c r="BF1793" s="555"/>
      <c r="BG1793" s="555"/>
      <c r="BH1793" s="555"/>
      <c r="BI1793" s="555"/>
      <c r="BJ1793" s="555"/>
      <c r="BM1793" s="555"/>
      <c r="BN1793" s="555"/>
      <c r="BO1793" s="555"/>
      <c r="BP1793" s="555"/>
      <c r="BQ1793" s="555"/>
      <c r="BR1793" s="555"/>
      <c r="BS1793" s="555"/>
      <c r="BT1793" s="555"/>
      <c r="BW1793" s="555"/>
      <c r="BX1793" s="555"/>
      <c r="BY1793" s="555"/>
      <c r="BZ1793" s="555"/>
      <c r="CA1793" s="555"/>
      <c r="CB1793" s="555"/>
      <c r="CC1793" s="555"/>
      <c r="CD1793" s="555"/>
      <c r="CG1793" s="555"/>
      <c r="CH1793" s="555"/>
      <c r="CI1793" s="555"/>
      <c r="CJ1793" s="555"/>
      <c r="CK1793" s="555"/>
      <c r="CL1793" s="555"/>
      <c r="CM1793" s="555"/>
      <c r="CN1793" s="555"/>
      <c r="CQ1793" s="555"/>
      <c r="CR1793" s="555"/>
      <c r="CS1793" s="555"/>
      <c r="CT1793" s="555"/>
      <c r="CU1793" s="555"/>
      <c r="CV1793" s="555"/>
      <c r="CW1793" s="555"/>
      <c r="CX1793" s="555"/>
      <c r="DA1793" s="555"/>
      <c r="DB1793" s="555"/>
      <c r="DC1793" s="555"/>
      <c r="DD1793" s="555"/>
      <c r="DE1793" s="556"/>
      <c r="DF1793" s="556"/>
      <c r="DG1793" s="556"/>
      <c r="DH1793" s="556"/>
      <c r="DJ1793" s="31"/>
      <c r="DK1793" s="556"/>
      <c r="DL1793" s="556"/>
      <c r="DM1793" s="556"/>
      <c r="DN1793" s="556"/>
      <c r="DO1793" s="556"/>
      <c r="DP1793" s="556"/>
      <c r="DQ1793" s="556"/>
      <c r="DR1793" s="556"/>
      <c r="DT1793" s="31"/>
      <c r="DU1793" s="556"/>
      <c r="DV1793" s="556"/>
      <c r="DW1793" s="556"/>
      <c r="DX1793" s="556"/>
      <c r="DY1793" s="556"/>
      <c r="DZ1793" s="556"/>
      <c r="EA1793" s="556"/>
      <c r="EB1793" s="556"/>
      <c r="ED1793" s="31"/>
      <c r="EE1793" s="556"/>
      <c r="EF1793" s="556"/>
      <c r="EG1793" s="556"/>
      <c r="EH1793" s="556"/>
      <c r="EI1793" s="556"/>
      <c r="EJ1793" s="556"/>
      <c r="EK1793" s="556"/>
      <c r="EL1793" s="556"/>
      <c r="EN1793" s="31"/>
      <c r="EO1793" s="556"/>
      <c r="EP1793" s="556"/>
      <c r="EQ1793" s="556"/>
      <c r="ER1793" s="556"/>
      <c r="ES1793" s="556"/>
      <c r="ET1793" s="556"/>
      <c r="EU1793" s="556"/>
      <c r="EV1793" s="556"/>
      <c r="EX1793" s="31"/>
      <c r="EY1793" s="556"/>
      <c r="EZ1793" s="556"/>
      <c r="FA1793" s="556"/>
      <c r="FB1793" s="556"/>
      <c r="FC1793" s="556"/>
      <c r="FD1793" s="556"/>
      <c r="FE1793" s="556"/>
      <c r="FF1793" s="556"/>
      <c r="FH1793" s="31"/>
      <c r="FI1793" s="556"/>
      <c r="FJ1793" s="556"/>
      <c r="FK1793" s="556"/>
      <c r="FL1793" s="556"/>
      <c r="FM1793" s="556"/>
      <c r="FN1793" s="556"/>
      <c r="FO1793" s="556"/>
      <c r="FP1793" s="556"/>
    </row>
    <row r="1794" spans="5:172">
      <c r="E1794" s="555"/>
      <c r="F1794" s="555"/>
      <c r="G1794" s="555"/>
      <c r="H1794" s="555"/>
      <c r="I1794" s="555"/>
      <c r="J1794" s="555"/>
      <c r="K1794" s="555"/>
      <c r="L1794" s="555"/>
      <c r="M1794" s="164"/>
      <c r="O1794" s="555"/>
      <c r="P1794" s="555"/>
      <c r="Q1794" s="555"/>
      <c r="R1794" s="555"/>
      <c r="S1794" s="555"/>
      <c r="T1794" s="555"/>
      <c r="U1794" s="555"/>
      <c r="V1794" s="555"/>
      <c r="Y1794" s="555"/>
      <c r="Z1794" s="555"/>
      <c r="AA1794" s="555"/>
      <c r="AB1794" s="555"/>
      <c r="AC1794" s="555"/>
      <c r="AD1794" s="555"/>
      <c r="AE1794" s="555"/>
      <c r="AF1794" s="555"/>
      <c r="AI1794" s="555"/>
      <c r="AJ1794" s="555"/>
      <c r="AK1794" s="555"/>
      <c r="AL1794" s="555"/>
      <c r="AM1794" s="555"/>
      <c r="AN1794" s="555"/>
      <c r="AO1794" s="555"/>
      <c r="AP1794" s="555"/>
      <c r="AS1794" s="555"/>
      <c r="AT1794" s="555"/>
      <c r="AU1794" s="555"/>
      <c r="AV1794" s="555"/>
      <c r="AW1794" s="555"/>
      <c r="AX1794" s="555"/>
      <c r="AY1794" s="555"/>
      <c r="AZ1794" s="555"/>
      <c r="BC1794" s="555"/>
      <c r="BD1794" s="555"/>
      <c r="BE1794" s="555"/>
      <c r="BF1794" s="555"/>
      <c r="BG1794" s="555"/>
      <c r="BH1794" s="555"/>
      <c r="BI1794" s="555"/>
      <c r="BJ1794" s="555"/>
      <c r="BM1794" s="555"/>
      <c r="BN1794" s="555"/>
      <c r="BO1794" s="555"/>
      <c r="BP1794" s="555"/>
      <c r="BQ1794" s="555"/>
      <c r="BR1794" s="555"/>
      <c r="BS1794" s="555"/>
      <c r="BT1794" s="555"/>
      <c r="BW1794" s="555"/>
      <c r="BX1794" s="555"/>
      <c r="BY1794" s="555"/>
      <c r="BZ1794" s="555"/>
      <c r="CA1794" s="555"/>
      <c r="CB1794" s="555"/>
      <c r="CC1794" s="555"/>
      <c r="CD1794" s="555"/>
      <c r="CG1794" s="555"/>
      <c r="CH1794" s="555"/>
      <c r="CI1794" s="555"/>
      <c r="CJ1794" s="555"/>
      <c r="CK1794" s="555"/>
      <c r="CL1794" s="555"/>
      <c r="CM1794" s="555"/>
      <c r="CN1794" s="555"/>
      <c r="CQ1794" s="555"/>
      <c r="CR1794" s="555"/>
      <c r="CS1794" s="555"/>
      <c r="CT1794" s="555"/>
      <c r="CU1794" s="555"/>
      <c r="CV1794" s="555"/>
      <c r="CW1794" s="555"/>
      <c r="CX1794" s="555"/>
      <c r="DA1794" s="555"/>
      <c r="DB1794" s="555"/>
      <c r="DC1794" s="555"/>
      <c r="DD1794" s="555"/>
      <c r="DE1794" s="556"/>
      <c r="DF1794" s="556"/>
      <c r="DG1794" s="556"/>
      <c r="DH1794" s="556"/>
      <c r="DJ1794" s="31"/>
      <c r="DK1794" s="556"/>
      <c r="DL1794" s="556"/>
      <c r="DM1794" s="556"/>
      <c r="DN1794" s="556"/>
      <c r="DO1794" s="556"/>
      <c r="DP1794" s="556"/>
      <c r="DQ1794" s="556"/>
      <c r="DR1794" s="556"/>
      <c r="DT1794" s="31"/>
      <c r="DU1794" s="556"/>
      <c r="DV1794" s="556"/>
      <c r="DW1794" s="556"/>
      <c r="DX1794" s="556"/>
      <c r="DY1794" s="556"/>
      <c r="DZ1794" s="556"/>
      <c r="EA1794" s="556"/>
      <c r="EB1794" s="556"/>
      <c r="ED1794" s="31"/>
      <c r="EE1794" s="556"/>
      <c r="EF1794" s="556"/>
      <c r="EG1794" s="556"/>
      <c r="EH1794" s="556"/>
      <c r="EI1794" s="556"/>
      <c r="EJ1794" s="556"/>
      <c r="EK1794" s="556"/>
      <c r="EL1794" s="556"/>
      <c r="EN1794" s="31"/>
      <c r="EO1794" s="556"/>
      <c r="EP1794" s="556"/>
      <c r="EQ1794" s="556"/>
      <c r="ER1794" s="556"/>
      <c r="ES1794" s="556"/>
      <c r="ET1794" s="556"/>
      <c r="EU1794" s="556"/>
      <c r="EV1794" s="556"/>
      <c r="EX1794" s="31"/>
      <c r="EY1794" s="556"/>
      <c r="EZ1794" s="556"/>
      <c r="FA1794" s="556"/>
      <c r="FB1794" s="556"/>
      <c r="FC1794" s="556"/>
      <c r="FD1794" s="556"/>
      <c r="FE1794" s="556"/>
      <c r="FF1794" s="556"/>
      <c r="FH1794" s="31"/>
      <c r="FI1794" s="556"/>
      <c r="FJ1794" s="556"/>
      <c r="FK1794" s="556"/>
      <c r="FL1794" s="556"/>
      <c r="FM1794" s="556"/>
      <c r="FN1794" s="556"/>
      <c r="FO1794" s="556"/>
      <c r="FP1794" s="556"/>
    </row>
    <row r="1795" spans="5:172">
      <c r="E1795" s="555"/>
      <c r="F1795" s="555"/>
      <c r="G1795" s="555"/>
      <c r="H1795" s="555"/>
      <c r="I1795" s="555"/>
      <c r="J1795" s="555"/>
      <c r="K1795" s="555"/>
      <c r="L1795" s="555"/>
      <c r="M1795" s="164"/>
      <c r="O1795" s="555"/>
      <c r="P1795" s="555"/>
      <c r="Q1795" s="555"/>
      <c r="R1795" s="555"/>
      <c r="S1795" s="555"/>
      <c r="T1795" s="555"/>
      <c r="U1795" s="555"/>
      <c r="V1795" s="555"/>
      <c r="Y1795" s="555"/>
      <c r="Z1795" s="555"/>
      <c r="AA1795" s="555"/>
      <c r="AB1795" s="555"/>
      <c r="AC1795" s="555"/>
      <c r="AD1795" s="555"/>
      <c r="AE1795" s="555"/>
      <c r="AF1795" s="555"/>
      <c r="AI1795" s="555"/>
      <c r="AJ1795" s="555"/>
      <c r="AK1795" s="555"/>
      <c r="AL1795" s="555"/>
      <c r="AM1795" s="555"/>
      <c r="AN1795" s="555"/>
      <c r="AO1795" s="555"/>
      <c r="AP1795" s="555"/>
      <c r="AS1795" s="555"/>
      <c r="AT1795" s="555"/>
      <c r="AU1795" s="555"/>
      <c r="AV1795" s="555"/>
      <c r="AW1795" s="555"/>
      <c r="AX1795" s="555"/>
      <c r="AY1795" s="555"/>
      <c r="AZ1795" s="555"/>
      <c r="BC1795" s="555"/>
      <c r="BD1795" s="555"/>
      <c r="BE1795" s="555"/>
      <c r="BF1795" s="555"/>
      <c r="BG1795" s="555"/>
      <c r="BH1795" s="555"/>
      <c r="BI1795" s="555"/>
      <c r="BJ1795" s="555"/>
      <c r="BM1795" s="555"/>
      <c r="BN1795" s="555"/>
      <c r="BO1795" s="555"/>
      <c r="BP1795" s="555"/>
      <c r="BQ1795" s="555"/>
      <c r="BR1795" s="555"/>
      <c r="BS1795" s="555"/>
      <c r="BT1795" s="555"/>
      <c r="BW1795" s="555"/>
      <c r="BX1795" s="555"/>
      <c r="BY1795" s="555"/>
      <c r="BZ1795" s="555"/>
      <c r="CA1795" s="555"/>
      <c r="CB1795" s="555"/>
      <c r="CC1795" s="555"/>
      <c r="CD1795" s="555"/>
      <c r="CG1795" s="555"/>
      <c r="CH1795" s="555"/>
      <c r="CI1795" s="555"/>
      <c r="CJ1795" s="555"/>
      <c r="CK1795" s="555"/>
      <c r="CL1795" s="555"/>
      <c r="CM1795" s="555"/>
      <c r="CN1795" s="555"/>
      <c r="CQ1795" s="555"/>
      <c r="CR1795" s="555"/>
      <c r="CS1795" s="555"/>
      <c r="CT1795" s="555"/>
      <c r="CU1795" s="555"/>
      <c r="CV1795" s="555"/>
      <c r="CW1795" s="555"/>
      <c r="CX1795" s="555"/>
      <c r="DA1795" s="555"/>
      <c r="DB1795" s="555"/>
      <c r="DC1795" s="555"/>
      <c r="DD1795" s="555"/>
      <c r="DE1795" s="556"/>
      <c r="DF1795" s="556"/>
      <c r="DG1795" s="556"/>
      <c r="DH1795" s="556"/>
      <c r="DJ1795" s="31"/>
      <c r="DK1795" s="556"/>
      <c r="DL1795" s="556"/>
      <c r="DM1795" s="556"/>
      <c r="DN1795" s="556"/>
      <c r="DO1795" s="556"/>
      <c r="DP1795" s="556"/>
      <c r="DQ1795" s="556"/>
      <c r="DR1795" s="556"/>
      <c r="DT1795" s="31"/>
      <c r="DU1795" s="556"/>
      <c r="DV1795" s="556"/>
      <c r="DW1795" s="556"/>
      <c r="DX1795" s="556"/>
      <c r="DY1795" s="556"/>
      <c r="DZ1795" s="556"/>
      <c r="EA1795" s="556"/>
      <c r="EB1795" s="556"/>
      <c r="ED1795" s="31"/>
      <c r="EE1795" s="556"/>
      <c r="EF1795" s="556"/>
      <c r="EG1795" s="556"/>
      <c r="EH1795" s="556"/>
      <c r="EI1795" s="556"/>
      <c r="EJ1795" s="556"/>
      <c r="EK1795" s="556"/>
      <c r="EL1795" s="556"/>
      <c r="EN1795" s="31"/>
      <c r="EO1795" s="556"/>
      <c r="EP1795" s="556"/>
      <c r="EQ1795" s="556"/>
      <c r="ER1795" s="556"/>
      <c r="ES1795" s="556"/>
      <c r="ET1795" s="556"/>
      <c r="EU1795" s="556"/>
      <c r="EV1795" s="556"/>
      <c r="EX1795" s="31"/>
      <c r="EY1795" s="556"/>
      <c r="EZ1795" s="556"/>
      <c r="FA1795" s="556"/>
      <c r="FB1795" s="556"/>
      <c r="FC1795" s="556"/>
      <c r="FD1795" s="556"/>
      <c r="FE1795" s="556"/>
      <c r="FF1795" s="556"/>
      <c r="FH1795" s="31"/>
      <c r="FI1795" s="556"/>
      <c r="FJ1795" s="556"/>
      <c r="FK1795" s="556"/>
      <c r="FL1795" s="556"/>
      <c r="FM1795" s="556"/>
      <c r="FN1795" s="556"/>
      <c r="FO1795" s="556"/>
      <c r="FP1795" s="556"/>
    </row>
    <row r="1796" spans="5:172">
      <c r="E1796" s="555"/>
      <c r="F1796" s="555"/>
      <c r="G1796" s="555"/>
      <c r="H1796" s="555"/>
      <c r="I1796" s="555"/>
      <c r="J1796" s="555"/>
      <c r="K1796" s="555"/>
      <c r="L1796" s="555"/>
      <c r="M1796" s="164"/>
      <c r="O1796" s="555"/>
      <c r="P1796" s="555"/>
      <c r="Q1796" s="555"/>
      <c r="R1796" s="555"/>
      <c r="S1796" s="555"/>
      <c r="T1796" s="555"/>
      <c r="U1796" s="555"/>
      <c r="V1796" s="555"/>
      <c r="Y1796" s="555"/>
      <c r="Z1796" s="555"/>
      <c r="AA1796" s="555"/>
      <c r="AB1796" s="555"/>
      <c r="AC1796" s="555"/>
      <c r="AD1796" s="555"/>
      <c r="AE1796" s="555"/>
      <c r="AF1796" s="555"/>
      <c r="AI1796" s="555"/>
      <c r="AJ1796" s="555"/>
      <c r="AK1796" s="555"/>
      <c r="AL1796" s="555"/>
      <c r="AM1796" s="555"/>
      <c r="AN1796" s="555"/>
      <c r="AO1796" s="555"/>
      <c r="AP1796" s="555"/>
      <c r="AS1796" s="555"/>
      <c r="AT1796" s="555"/>
      <c r="AU1796" s="555"/>
      <c r="AV1796" s="555"/>
      <c r="AW1796" s="555"/>
      <c r="AX1796" s="555"/>
      <c r="AY1796" s="555"/>
      <c r="AZ1796" s="555"/>
      <c r="BC1796" s="555"/>
      <c r="BD1796" s="555"/>
      <c r="BE1796" s="555"/>
      <c r="BF1796" s="555"/>
      <c r="BG1796" s="555"/>
      <c r="BH1796" s="555"/>
      <c r="BI1796" s="555"/>
      <c r="BJ1796" s="555"/>
      <c r="BM1796" s="555"/>
      <c r="BN1796" s="555"/>
      <c r="BO1796" s="555"/>
      <c r="BP1796" s="555"/>
      <c r="BQ1796" s="555"/>
      <c r="BR1796" s="555"/>
      <c r="BS1796" s="555"/>
      <c r="BT1796" s="555"/>
      <c r="BW1796" s="555"/>
      <c r="BX1796" s="555"/>
      <c r="BY1796" s="555"/>
      <c r="BZ1796" s="555"/>
      <c r="CA1796" s="555"/>
      <c r="CB1796" s="555"/>
      <c r="CC1796" s="555"/>
      <c r="CD1796" s="555"/>
      <c r="CG1796" s="555"/>
      <c r="CH1796" s="555"/>
      <c r="CI1796" s="555"/>
      <c r="CJ1796" s="555"/>
      <c r="CK1796" s="555"/>
      <c r="CL1796" s="555"/>
      <c r="CM1796" s="555"/>
      <c r="CN1796" s="555"/>
      <c r="CQ1796" s="555"/>
      <c r="CR1796" s="555"/>
      <c r="CS1796" s="555"/>
      <c r="CT1796" s="555"/>
      <c r="CU1796" s="555"/>
      <c r="CV1796" s="555"/>
      <c r="CW1796" s="555"/>
      <c r="CX1796" s="555"/>
      <c r="DA1796" s="555"/>
      <c r="DB1796" s="555"/>
      <c r="DC1796" s="555"/>
      <c r="DD1796" s="555"/>
      <c r="DE1796" s="556"/>
      <c r="DF1796" s="556"/>
      <c r="DG1796" s="556"/>
      <c r="DH1796" s="556"/>
      <c r="DJ1796" s="31"/>
      <c r="DK1796" s="556"/>
      <c r="DL1796" s="556"/>
      <c r="DM1796" s="556"/>
      <c r="DN1796" s="556"/>
      <c r="DO1796" s="556"/>
      <c r="DP1796" s="556"/>
      <c r="DQ1796" s="556"/>
      <c r="DR1796" s="556"/>
      <c r="DT1796" s="31"/>
      <c r="DU1796" s="556"/>
      <c r="DV1796" s="556"/>
      <c r="DW1796" s="556"/>
      <c r="DX1796" s="556"/>
      <c r="DY1796" s="556"/>
      <c r="DZ1796" s="556"/>
      <c r="EA1796" s="556"/>
      <c r="EB1796" s="556"/>
      <c r="ED1796" s="31"/>
      <c r="EE1796" s="556"/>
      <c r="EF1796" s="556"/>
      <c r="EG1796" s="556"/>
      <c r="EH1796" s="556"/>
      <c r="EI1796" s="556"/>
      <c r="EJ1796" s="556"/>
      <c r="EK1796" s="556"/>
      <c r="EL1796" s="556"/>
      <c r="EN1796" s="31"/>
      <c r="EO1796" s="556"/>
      <c r="EP1796" s="556"/>
      <c r="EQ1796" s="556"/>
      <c r="ER1796" s="556"/>
      <c r="ES1796" s="556"/>
      <c r="ET1796" s="556"/>
      <c r="EU1796" s="556"/>
      <c r="EV1796" s="556"/>
      <c r="EX1796" s="31"/>
      <c r="EY1796" s="556"/>
      <c r="EZ1796" s="556"/>
      <c r="FA1796" s="556"/>
      <c r="FB1796" s="556"/>
      <c r="FC1796" s="556"/>
      <c r="FD1796" s="556"/>
      <c r="FE1796" s="556"/>
      <c r="FF1796" s="556"/>
      <c r="FH1796" s="31"/>
      <c r="FI1796" s="556"/>
      <c r="FJ1796" s="556"/>
      <c r="FK1796" s="556"/>
      <c r="FL1796" s="556"/>
      <c r="FM1796" s="556"/>
      <c r="FN1796" s="556"/>
      <c r="FO1796" s="556"/>
      <c r="FP1796" s="556"/>
    </row>
    <row r="1797" spans="5:172">
      <c r="E1797" s="555"/>
      <c r="F1797" s="555"/>
      <c r="G1797" s="555"/>
      <c r="H1797" s="555"/>
      <c r="I1797" s="555"/>
      <c r="J1797" s="555"/>
      <c r="K1797" s="555"/>
      <c r="L1797" s="555"/>
      <c r="M1797" s="164"/>
      <c r="O1797" s="555"/>
      <c r="P1797" s="555"/>
      <c r="Q1797" s="555"/>
      <c r="R1797" s="555"/>
      <c r="S1797" s="555"/>
      <c r="T1797" s="555"/>
      <c r="U1797" s="555"/>
      <c r="V1797" s="555"/>
      <c r="Y1797" s="555"/>
      <c r="Z1797" s="555"/>
      <c r="AA1797" s="555"/>
      <c r="AB1797" s="555"/>
      <c r="AC1797" s="555"/>
      <c r="AD1797" s="555"/>
      <c r="AE1797" s="555"/>
      <c r="AF1797" s="555"/>
      <c r="AI1797" s="555"/>
      <c r="AJ1797" s="555"/>
      <c r="AK1797" s="555"/>
      <c r="AL1797" s="555"/>
      <c r="AM1797" s="555"/>
      <c r="AN1797" s="555"/>
      <c r="AO1797" s="555"/>
      <c r="AP1797" s="555"/>
      <c r="AS1797" s="555"/>
      <c r="AT1797" s="555"/>
      <c r="AU1797" s="555"/>
      <c r="AV1797" s="555"/>
      <c r="AW1797" s="555"/>
      <c r="AX1797" s="555"/>
      <c r="AY1797" s="555"/>
      <c r="AZ1797" s="555"/>
      <c r="BC1797" s="555"/>
      <c r="BD1797" s="555"/>
      <c r="BE1797" s="555"/>
      <c r="BF1797" s="555"/>
      <c r="BG1797" s="555"/>
      <c r="BH1797" s="555"/>
      <c r="BI1797" s="555"/>
      <c r="BJ1797" s="555"/>
      <c r="BM1797" s="555"/>
      <c r="BN1797" s="555"/>
      <c r="BO1797" s="555"/>
      <c r="BP1797" s="555"/>
      <c r="BQ1797" s="555"/>
      <c r="BR1797" s="555"/>
      <c r="BS1797" s="555"/>
      <c r="BT1797" s="555"/>
      <c r="BW1797" s="555"/>
      <c r="BX1797" s="555"/>
      <c r="BY1797" s="555"/>
      <c r="BZ1797" s="555"/>
      <c r="CA1797" s="555"/>
      <c r="CB1797" s="555"/>
      <c r="CC1797" s="555"/>
      <c r="CD1797" s="555"/>
      <c r="CG1797" s="555"/>
      <c r="CH1797" s="555"/>
      <c r="CI1797" s="555"/>
      <c r="CJ1797" s="555"/>
      <c r="CK1797" s="555"/>
      <c r="CL1797" s="555"/>
      <c r="CM1797" s="555"/>
      <c r="CN1797" s="555"/>
      <c r="CQ1797" s="555"/>
      <c r="CR1797" s="555"/>
      <c r="CS1797" s="555"/>
      <c r="CT1797" s="555"/>
      <c r="CU1797" s="555"/>
      <c r="CV1797" s="555"/>
      <c r="CW1797" s="555"/>
      <c r="CX1797" s="555"/>
      <c r="DA1797" s="555"/>
      <c r="DB1797" s="555"/>
      <c r="DC1797" s="555"/>
      <c r="DD1797" s="555"/>
      <c r="DE1797" s="556"/>
      <c r="DF1797" s="556"/>
      <c r="DG1797" s="556"/>
      <c r="DH1797" s="556"/>
      <c r="DJ1797" s="31"/>
      <c r="DK1797" s="556"/>
      <c r="DL1797" s="556"/>
      <c r="DM1797" s="556"/>
      <c r="DN1797" s="556"/>
      <c r="DO1797" s="556"/>
      <c r="DP1797" s="556"/>
      <c r="DQ1797" s="556"/>
      <c r="DR1797" s="556"/>
      <c r="DT1797" s="31"/>
      <c r="DU1797" s="556"/>
      <c r="DV1797" s="556"/>
      <c r="DW1797" s="556"/>
      <c r="DX1797" s="556"/>
      <c r="DY1797" s="556"/>
      <c r="DZ1797" s="556"/>
      <c r="EA1797" s="556"/>
      <c r="EB1797" s="556"/>
      <c r="ED1797" s="31"/>
      <c r="EE1797" s="556"/>
      <c r="EF1797" s="556"/>
      <c r="EG1797" s="556"/>
      <c r="EH1797" s="556"/>
      <c r="EI1797" s="556"/>
      <c r="EJ1797" s="556"/>
      <c r="EK1797" s="556"/>
      <c r="EL1797" s="556"/>
      <c r="EN1797" s="31"/>
      <c r="EO1797" s="556"/>
      <c r="EP1797" s="556"/>
      <c r="EQ1797" s="556"/>
      <c r="ER1797" s="556"/>
      <c r="ES1797" s="556"/>
      <c r="ET1797" s="556"/>
      <c r="EU1797" s="556"/>
      <c r="EV1797" s="556"/>
      <c r="EX1797" s="31"/>
      <c r="EY1797" s="556"/>
      <c r="EZ1797" s="556"/>
      <c r="FA1797" s="556"/>
      <c r="FB1797" s="556"/>
      <c r="FC1797" s="556"/>
      <c r="FD1797" s="556"/>
      <c r="FE1797" s="556"/>
      <c r="FF1797" s="556"/>
      <c r="FH1797" s="31"/>
      <c r="FI1797" s="556"/>
      <c r="FJ1797" s="556"/>
      <c r="FK1797" s="556"/>
      <c r="FL1797" s="556"/>
      <c r="FM1797" s="556"/>
      <c r="FN1797" s="556"/>
      <c r="FO1797" s="556"/>
      <c r="FP1797" s="556"/>
    </row>
    <row r="1798" spans="5:172">
      <c r="E1798" s="555"/>
      <c r="F1798" s="555"/>
      <c r="G1798" s="555"/>
      <c r="H1798" s="555"/>
      <c r="I1798" s="555"/>
      <c r="J1798" s="555"/>
      <c r="K1798" s="555"/>
      <c r="L1798" s="555"/>
      <c r="M1798" s="164"/>
      <c r="O1798" s="555"/>
      <c r="P1798" s="555"/>
      <c r="Q1798" s="555"/>
      <c r="R1798" s="555"/>
      <c r="S1798" s="555"/>
      <c r="T1798" s="555"/>
      <c r="U1798" s="555"/>
      <c r="V1798" s="555"/>
      <c r="Y1798" s="555"/>
      <c r="Z1798" s="555"/>
      <c r="AA1798" s="555"/>
      <c r="AB1798" s="555"/>
      <c r="AC1798" s="555"/>
      <c r="AD1798" s="555"/>
      <c r="AE1798" s="555"/>
      <c r="AF1798" s="555"/>
      <c r="AI1798" s="555"/>
      <c r="AJ1798" s="555"/>
      <c r="AK1798" s="555"/>
      <c r="AL1798" s="555"/>
      <c r="AM1798" s="555"/>
      <c r="AN1798" s="555"/>
      <c r="AO1798" s="555"/>
      <c r="AP1798" s="555"/>
      <c r="AS1798" s="555"/>
      <c r="AT1798" s="555"/>
      <c r="AU1798" s="555"/>
      <c r="AV1798" s="555"/>
      <c r="AW1798" s="555"/>
      <c r="AX1798" s="555"/>
      <c r="AY1798" s="555"/>
      <c r="AZ1798" s="555"/>
      <c r="BC1798" s="555"/>
      <c r="BD1798" s="555"/>
      <c r="BE1798" s="555"/>
      <c r="BF1798" s="555"/>
      <c r="BG1798" s="555"/>
      <c r="BH1798" s="555"/>
      <c r="BI1798" s="555"/>
      <c r="BJ1798" s="555"/>
      <c r="BM1798" s="555"/>
      <c r="BN1798" s="555"/>
      <c r="BO1798" s="555"/>
      <c r="BP1798" s="555"/>
      <c r="BQ1798" s="555"/>
      <c r="BR1798" s="555"/>
      <c r="BS1798" s="555"/>
      <c r="BT1798" s="555"/>
      <c r="BW1798" s="555"/>
      <c r="BX1798" s="555"/>
      <c r="BY1798" s="555"/>
      <c r="BZ1798" s="555"/>
      <c r="CA1798" s="555"/>
      <c r="CB1798" s="555"/>
      <c r="CC1798" s="555"/>
      <c r="CD1798" s="555"/>
      <c r="CG1798" s="555"/>
      <c r="CH1798" s="555"/>
      <c r="CI1798" s="555"/>
      <c r="CJ1798" s="555"/>
      <c r="CK1798" s="555"/>
      <c r="CL1798" s="555"/>
      <c r="CM1798" s="555"/>
      <c r="CN1798" s="555"/>
      <c r="CQ1798" s="555"/>
      <c r="CR1798" s="555"/>
      <c r="CS1798" s="555"/>
      <c r="CT1798" s="555"/>
      <c r="CU1798" s="555"/>
      <c r="CV1798" s="555"/>
      <c r="CW1798" s="555"/>
      <c r="CX1798" s="555"/>
      <c r="DA1798" s="555"/>
      <c r="DB1798" s="555"/>
      <c r="DC1798" s="555"/>
      <c r="DD1798" s="555"/>
      <c r="DE1798" s="556"/>
      <c r="DF1798" s="556"/>
      <c r="DG1798" s="556"/>
      <c r="DH1798" s="556"/>
      <c r="DJ1798" s="31"/>
      <c r="DK1798" s="556"/>
      <c r="DL1798" s="556"/>
      <c r="DM1798" s="556"/>
      <c r="DN1798" s="556"/>
      <c r="DO1798" s="556"/>
      <c r="DP1798" s="556"/>
      <c r="DQ1798" s="556"/>
      <c r="DR1798" s="556"/>
      <c r="DT1798" s="31"/>
      <c r="DU1798" s="556"/>
      <c r="DV1798" s="556"/>
      <c r="DW1798" s="556"/>
      <c r="DX1798" s="556"/>
      <c r="DY1798" s="556"/>
      <c r="DZ1798" s="556"/>
      <c r="EA1798" s="556"/>
      <c r="EB1798" s="556"/>
      <c r="ED1798" s="31"/>
      <c r="EE1798" s="556"/>
      <c r="EF1798" s="556"/>
      <c r="EG1798" s="556"/>
      <c r="EH1798" s="556"/>
      <c r="EI1798" s="556"/>
      <c r="EJ1798" s="556"/>
      <c r="EK1798" s="556"/>
      <c r="EL1798" s="556"/>
      <c r="EN1798" s="31"/>
      <c r="EO1798" s="556"/>
      <c r="EP1798" s="556"/>
      <c r="EQ1798" s="556"/>
      <c r="ER1798" s="556"/>
      <c r="ES1798" s="556"/>
      <c r="ET1798" s="556"/>
      <c r="EU1798" s="556"/>
      <c r="EV1798" s="556"/>
      <c r="EX1798" s="31"/>
      <c r="EY1798" s="556"/>
      <c r="EZ1798" s="556"/>
      <c r="FA1798" s="556"/>
      <c r="FB1798" s="556"/>
      <c r="FC1798" s="556"/>
      <c r="FD1798" s="556"/>
      <c r="FE1798" s="556"/>
      <c r="FF1798" s="556"/>
      <c r="FH1798" s="31"/>
      <c r="FI1798" s="556"/>
      <c r="FJ1798" s="556"/>
      <c r="FK1798" s="556"/>
      <c r="FL1798" s="556"/>
      <c r="FM1798" s="556"/>
      <c r="FN1798" s="556"/>
      <c r="FO1798" s="556"/>
      <c r="FP1798" s="556"/>
    </row>
    <row r="1799" spans="5:172">
      <c r="E1799" s="555"/>
      <c r="F1799" s="555"/>
      <c r="G1799" s="555"/>
      <c r="H1799" s="555"/>
      <c r="I1799" s="555"/>
      <c r="J1799" s="555"/>
      <c r="K1799" s="555"/>
      <c r="L1799" s="555"/>
      <c r="M1799" s="164"/>
      <c r="O1799" s="555"/>
      <c r="P1799" s="555"/>
      <c r="Q1799" s="555"/>
      <c r="R1799" s="555"/>
      <c r="S1799" s="555"/>
      <c r="T1799" s="555"/>
      <c r="U1799" s="555"/>
      <c r="V1799" s="555"/>
      <c r="Y1799" s="555"/>
      <c r="Z1799" s="555"/>
      <c r="AA1799" s="555"/>
      <c r="AB1799" s="555"/>
      <c r="AC1799" s="555"/>
      <c r="AD1799" s="555"/>
      <c r="AE1799" s="555"/>
      <c r="AF1799" s="555"/>
      <c r="AI1799" s="555"/>
      <c r="AJ1799" s="555"/>
      <c r="AK1799" s="555"/>
      <c r="AL1799" s="555"/>
      <c r="AM1799" s="555"/>
      <c r="AN1799" s="555"/>
      <c r="AO1799" s="555"/>
      <c r="AP1799" s="555"/>
      <c r="AS1799" s="555"/>
      <c r="AT1799" s="555"/>
      <c r="AU1799" s="555"/>
      <c r="AV1799" s="555"/>
      <c r="AW1799" s="555"/>
      <c r="AX1799" s="555"/>
      <c r="AY1799" s="555"/>
      <c r="AZ1799" s="555"/>
      <c r="BC1799" s="555"/>
      <c r="BD1799" s="555"/>
      <c r="BE1799" s="555"/>
      <c r="BF1799" s="555"/>
      <c r="BG1799" s="555"/>
      <c r="BH1799" s="555"/>
      <c r="BI1799" s="555"/>
      <c r="BJ1799" s="555"/>
      <c r="BM1799" s="555"/>
      <c r="BN1799" s="555"/>
      <c r="BO1799" s="555"/>
      <c r="BP1799" s="555"/>
      <c r="BQ1799" s="555"/>
      <c r="BR1799" s="555"/>
      <c r="BS1799" s="555"/>
      <c r="BT1799" s="555"/>
      <c r="BW1799" s="555"/>
      <c r="BX1799" s="555"/>
      <c r="BY1799" s="555"/>
      <c r="BZ1799" s="555"/>
      <c r="CA1799" s="555"/>
      <c r="CB1799" s="555"/>
      <c r="CC1799" s="555"/>
      <c r="CD1799" s="555"/>
      <c r="CG1799" s="555"/>
      <c r="CH1799" s="555"/>
      <c r="CI1799" s="555"/>
      <c r="CJ1799" s="555"/>
      <c r="CK1799" s="555"/>
      <c r="CL1799" s="555"/>
      <c r="CM1799" s="555"/>
      <c r="CN1799" s="555"/>
      <c r="CQ1799" s="555"/>
      <c r="CR1799" s="555"/>
      <c r="CS1799" s="555"/>
      <c r="CT1799" s="555"/>
      <c r="CU1799" s="555"/>
      <c r="CV1799" s="555"/>
      <c r="CW1799" s="555"/>
      <c r="CX1799" s="555"/>
      <c r="DA1799" s="555"/>
      <c r="DB1799" s="555"/>
      <c r="DC1799" s="555"/>
      <c r="DD1799" s="555"/>
      <c r="DE1799" s="556"/>
      <c r="DF1799" s="556"/>
      <c r="DG1799" s="556"/>
      <c r="DH1799" s="556"/>
      <c r="DJ1799" s="31"/>
      <c r="DK1799" s="556"/>
      <c r="DL1799" s="556"/>
      <c r="DM1799" s="556"/>
      <c r="DN1799" s="556"/>
      <c r="DO1799" s="556"/>
      <c r="DP1799" s="556"/>
      <c r="DQ1799" s="556"/>
      <c r="DR1799" s="556"/>
      <c r="DT1799" s="31"/>
      <c r="DU1799" s="556"/>
      <c r="DV1799" s="556"/>
      <c r="DW1799" s="556"/>
      <c r="DX1799" s="556"/>
      <c r="DY1799" s="556"/>
      <c r="DZ1799" s="556"/>
      <c r="EA1799" s="556"/>
      <c r="EB1799" s="556"/>
      <c r="ED1799" s="31"/>
      <c r="EE1799" s="556"/>
      <c r="EF1799" s="556"/>
      <c r="EG1799" s="556"/>
      <c r="EH1799" s="556"/>
      <c r="EI1799" s="556"/>
      <c r="EJ1799" s="556"/>
      <c r="EK1799" s="556"/>
      <c r="EL1799" s="556"/>
      <c r="EN1799" s="31"/>
      <c r="EO1799" s="556"/>
      <c r="EP1799" s="556"/>
      <c r="EQ1799" s="556"/>
      <c r="ER1799" s="556"/>
      <c r="ES1799" s="556"/>
      <c r="ET1799" s="556"/>
      <c r="EU1799" s="556"/>
      <c r="EV1799" s="556"/>
      <c r="EX1799" s="31"/>
      <c r="EY1799" s="556"/>
      <c r="EZ1799" s="556"/>
      <c r="FA1799" s="556"/>
      <c r="FB1799" s="556"/>
      <c r="FC1799" s="556"/>
      <c r="FD1799" s="556"/>
      <c r="FE1799" s="556"/>
      <c r="FF1799" s="556"/>
      <c r="FH1799" s="31"/>
      <c r="FI1799" s="556"/>
      <c r="FJ1799" s="556"/>
      <c r="FK1799" s="556"/>
      <c r="FL1799" s="556"/>
      <c r="FM1799" s="556"/>
      <c r="FN1799" s="556"/>
      <c r="FO1799" s="556"/>
      <c r="FP1799" s="556"/>
    </row>
    <row r="1800" spans="5:172">
      <c r="E1800" s="555"/>
      <c r="F1800" s="555"/>
      <c r="G1800" s="555"/>
      <c r="H1800" s="555"/>
      <c r="I1800" s="555"/>
      <c r="J1800" s="555"/>
      <c r="K1800" s="555"/>
      <c r="L1800" s="555"/>
      <c r="M1800" s="164"/>
      <c r="O1800" s="555"/>
      <c r="P1800" s="555"/>
      <c r="Q1800" s="555"/>
      <c r="R1800" s="555"/>
      <c r="S1800" s="555"/>
      <c r="T1800" s="555"/>
      <c r="U1800" s="555"/>
      <c r="V1800" s="555"/>
      <c r="Y1800" s="555"/>
      <c r="Z1800" s="555"/>
      <c r="AA1800" s="555"/>
      <c r="AB1800" s="555"/>
      <c r="AC1800" s="555"/>
      <c r="AD1800" s="555"/>
      <c r="AE1800" s="555"/>
      <c r="AF1800" s="555"/>
      <c r="AI1800" s="555"/>
      <c r="AJ1800" s="555"/>
      <c r="AK1800" s="555"/>
      <c r="AL1800" s="555"/>
      <c r="AM1800" s="555"/>
      <c r="AN1800" s="555"/>
      <c r="AO1800" s="555"/>
      <c r="AP1800" s="555"/>
      <c r="AS1800" s="555"/>
      <c r="AT1800" s="555"/>
      <c r="AU1800" s="555"/>
      <c r="AV1800" s="555"/>
      <c r="AW1800" s="555"/>
      <c r="AX1800" s="555"/>
      <c r="AY1800" s="555"/>
      <c r="AZ1800" s="555"/>
      <c r="BC1800" s="555"/>
      <c r="BD1800" s="555"/>
      <c r="BE1800" s="555"/>
      <c r="BF1800" s="555"/>
      <c r="BG1800" s="555"/>
      <c r="BH1800" s="555"/>
      <c r="BI1800" s="555"/>
      <c r="BJ1800" s="555"/>
      <c r="BM1800" s="555"/>
      <c r="BN1800" s="555"/>
      <c r="BO1800" s="555"/>
      <c r="BP1800" s="555"/>
      <c r="BQ1800" s="555"/>
      <c r="BR1800" s="555"/>
      <c r="BS1800" s="555"/>
      <c r="BT1800" s="555"/>
      <c r="BW1800" s="555"/>
      <c r="BX1800" s="555"/>
      <c r="BY1800" s="555"/>
      <c r="BZ1800" s="555"/>
      <c r="CA1800" s="555"/>
      <c r="CB1800" s="555"/>
      <c r="CC1800" s="555"/>
      <c r="CD1800" s="555"/>
      <c r="CG1800" s="555"/>
      <c r="CH1800" s="555"/>
      <c r="CI1800" s="555"/>
      <c r="CJ1800" s="555"/>
      <c r="CK1800" s="555"/>
      <c r="CL1800" s="555"/>
      <c r="CM1800" s="555"/>
      <c r="CN1800" s="555"/>
      <c r="CQ1800" s="555"/>
      <c r="CR1800" s="555"/>
      <c r="CS1800" s="555"/>
      <c r="CT1800" s="555"/>
      <c r="CU1800" s="555"/>
      <c r="CV1800" s="555"/>
      <c r="CW1800" s="555"/>
      <c r="CX1800" s="555"/>
      <c r="DA1800" s="555"/>
      <c r="DB1800" s="555"/>
      <c r="DC1800" s="555"/>
      <c r="DD1800" s="555"/>
      <c r="DE1800" s="556"/>
      <c r="DF1800" s="556"/>
      <c r="DG1800" s="556"/>
      <c r="DH1800" s="556"/>
      <c r="DJ1800" s="31"/>
      <c r="DK1800" s="556"/>
      <c r="DL1800" s="556"/>
      <c r="DM1800" s="556"/>
      <c r="DN1800" s="556"/>
      <c r="DO1800" s="556"/>
      <c r="DP1800" s="556"/>
      <c r="DQ1800" s="556"/>
      <c r="DR1800" s="556"/>
      <c r="DT1800" s="31"/>
      <c r="DU1800" s="556"/>
      <c r="DV1800" s="556"/>
      <c r="DW1800" s="556"/>
      <c r="DX1800" s="556"/>
      <c r="DY1800" s="556"/>
      <c r="DZ1800" s="556"/>
      <c r="EA1800" s="556"/>
      <c r="EB1800" s="556"/>
      <c r="ED1800" s="31"/>
      <c r="EE1800" s="556"/>
      <c r="EF1800" s="556"/>
      <c r="EG1800" s="556"/>
      <c r="EH1800" s="556"/>
      <c r="EI1800" s="556"/>
      <c r="EJ1800" s="556"/>
      <c r="EK1800" s="556"/>
      <c r="EL1800" s="556"/>
      <c r="EN1800" s="31"/>
      <c r="EO1800" s="556"/>
      <c r="EP1800" s="556"/>
      <c r="EQ1800" s="556"/>
      <c r="ER1800" s="556"/>
      <c r="ES1800" s="556"/>
      <c r="ET1800" s="556"/>
      <c r="EU1800" s="556"/>
      <c r="EV1800" s="556"/>
      <c r="EX1800" s="31"/>
      <c r="EY1800" s="556"/>
      <c r="EZ1800" s="556"/>
      <c r="FA1800" s="556"/>
      <c r="FB1800" s="556"/>
      <c r="FC1800" s="556"/>
      <c r="FD1800" s="556"/>
      <c r="FE1800" s="556"/>
      <c r="FF1800" s="556"/>
      <c r="FH1800" s="31"/>
      <c r="FI1800" s="556"/>
      <c r="FJ1800" s="556"/>
      <c r="FK1800" s="556"/>
      <c r="FL1800" s="556"/>
      <c r="FM1800" s="556"/>
      <c r="FN1800" s="556"/>
      <c r="FO1800" s="556"/>
      <c r="FP1800" s="556"/>
    </row>
    <row r="1801" spans="5:172">
      <c r="E1801" s="555"/>
      <c r="F1801" s="555"/>
      <c r="G1801" s="555"/>
      <c r="H1801" s="555"/>
      <c r="I1801" s="555"/>
      <c r="J1801" s="555"/>
      <c r="K1801" s="555"/>
      <c r="L1801" s="555"/>
      <c r="M1801" s="164"/>
      <c r="O1801" s="555"/>
      <c r="P1801" s="555"/>
      <c r="Q1801" s="555"/>
      <c r="R1801" s="555"/>
      <c r="S1801" s="555"/>
      <c r="T1801" s="555"/>
      <c r="U1801" s="555"/>
      <c r="V1801" s="555"/>
      <c r="Y1801" s="555"/>
      <c r="Z1801" s="555"/>
      <c r="AA1801" s="555"/>
      <c r="AB1801" s="555"/>
      <c r="AC1801" s="555"/>
      <c r="AD1801" s="555"/>
      <c r="AE1801" s="555"/>
      <c r="AF1801" s="555"/>
      <c r="AI1801" s="555"/>
      <c r="AJ1801" s="555"/>
      <c r="AK1801" s="555"/>
      <c r="AL1801" s="555"/>
      <c r="AM1801" s="555"/>
      <c r="AN1801" s="555"/>
      <c r="AO1801" s="555"/>
      <c r="AP1801" s="555"/>
      <c r="AS1801" s="555"/>
      <c r="AT1801" s="555"/>
      <c r="AU1801" s="555"/>
      <c r="AV1801" s="555"/>
      <c r="AW1801" s="555"/>
      <c r="AX1801" s="555"/>
      <c r="AY1801" s="555"/>
      <c r="AZ1801" s="555"/>
      <c r="BC1801" s="555"/>
      <c r="BD1801" s="555"/>
      <c r="BE1801" s="555"/>
      <c r="BF1801" s="555"/>
      <c r="BG1801" s="555"/>
      <c r="BH1801" s="555"/>
      <c r="BI1801" s="555"/>
      <c r="BJ1801" s="555"/>
      <c r="BM1801" s="555"/>
      <c r="BN1801" s="555"/>
      <c r="BO1801" s="555"/>
      <c r="BP1801" s="555"/>
      <c r="BQ1801" s="555"/>
      <c r="BR1801" s="555"/>
      <c r="BS1801" s="555"/>
      <c r="BT1801" s="555"/>
      <c r="BW1801" s="555"/>
      <c r="BX1801" s="555"/>
      <c r="BY1801" s="555"/>
      <c r="BZ1801" s="555"/>
      <c r="CA1801" s="555"/>
      <c r="CB1801" s="555"/>
      <c r="CC1801" s="555"/>
      <c r="CD1801" s="555"/>
      <c r="CG1801" s="555"/>
      <c r="CH1801" s="555"/>
      <c r="CI1801" s="555"/>
      <c r="CJ1801" s="555"/>
      <c r="CK1801" s="555"/>
      <c r="CL1801" s="555"/>
      <c r="CM1801" s="555"/>
      <c r="CN1801" s="555"/>
      <c r="CQ1801" s="555"/>
      <c r="CR1801" s="555"/>
      <c r="CS1801" s="555"/>
      <c r="CT1801" s="555"/>
      <c r="CU1801" s="555"/>
      <c r="CV1801" s="555"/>
      <c r="CW1801" s="555"/>
      <c r="CX1801" s="555"/>
      <c r="DA1801" s="555"/>
      <c r="DB1801" s="555"/>
      <c r="DC1801" s="555"/>
      <c r="DD1801" s="555"/>
      <c r="DE1801" s="556"/>
      <c r="DF1801" s="556"/>
      <c r="DG1801" s="556"/>
      <c r="DH1801" s="556"/>
      <c r="DJ1801" s="31"/>
      <c r="DK1801" s="556"/>
      <c r="DL1801" s="556"/>
      <c r="DM1801" s="556"/>
      <c r="DN1801" s="556"/>
      <c r="DO1801" s="556"/>
      <c r="DP1801" s="556"/>
      <c r="DQ1801" s="556"/>
      <c r="DR1801" s="556"/>
      <c r="DT1801" s="31"/>
      <c r="DU1801" s="556"/>
      <c r="DV1801" s="556"/>
      <c r="DW1801" s="556"/>
      <c r="DX1801" s="556"/>
      <c r="DY1801" s="556"/>
      <c r="DZ1801" s="556"/>
      <c r="EA1801" s="556"/>
      <c r="EB1801" s="556"/>
      <c r="ED1801" s="31"/>
      <c r="EE1801" s="556"/>
      <c r="EF1801" s="556"/>
      <c r="EG1801" s="556"/>
      <c r="EH1801" s="556"/>
      <c r="EI1801" s="556"/>
      <c r="EJ1801" s="556"/>
      <c r="EK1801" s="556"/>
      <c r="EL1801" s="556"/>
      <c r="EN1801" s="31"/>
      <c r="EO1801" s="556"/>
      <c r="EP1801" s="556"/>
      <c r="EQ1801" s="556"/>
      <c r="ER1801" s="556"/>
      <c r="ES1801" s="556"/>
      <c r="ET1801" s="556"/>
      <c r="EU1801" s="556"/>
      <c r="EV1801" s="556"/>
      <c r="EX1801" s="31"/>
      <c r="EY1801" s="556"/>
      <c r="EZ1801" s="556"/>
      <c r="FA1801" s="556"/>
      <c r="FB1801" s="556"/>
      <c r="FC1801" s="556"/>
      <c r="FD1801" s="556"/>
      <c r="FE1801" s="556"/>
      <c r="FF1801" s="556"/>
      <c r="FH1801" s="31"/>
      <c r="FI1801" s="556"/>
      <c r="FJ1801" s="556"/>
      <c r="FK1801" s="556"/>
      <c r="FL1801" s="556"/>
      <c r="FM1801" s="556"/>
      <c r="FN1801" s="556"/>
      <c r="FO1801" s="556"/>
      <c r="FP1801" s="556"/>
    </row>
    <row r="1802" spans="5:172">
      <c r="E1802" s="555"/>
      <c r="F1802" s="555"/>
      <c r="G1802" s="555"/>
      <c r="H1802" s="555"/>
      <c r="I1802" s="555"/>
      <c r="J1802" s="555"/>
      <c r="K1802" s="555"/>
      <c r="L1802" s="555"/>
      <c r="M1802" s="164"/>
      <c r="O1802" s="555"/>
      <c r="P1802" s="555"/>
      <c r="Q1802" s="555"/>
      <c r="R1802" s="555"/>
      <c r="S1802" s="555"/>
      <c r="T1802" s="555"/>
      <c r="U1802" s="555"/>
      <c r="V1802" s="555"/>
      <c r="Y1802" s="555"/>
      <c r="Z1802" s="555"/>
      <c r="AA1802" s="555"/>
      <c r="AB1802" s="555"/>
      <c r="AC1802" s="555"/>
      <c r="AD1802" s="555"/>
      <c r="AE1802" s="555"/>
      <c r="AF1802" s="555"/>
      <c r="AI1802" s="555"/>
      <c r="AJ1802" s="555"/>
      <c r="AK1802" s="555"/>
      <c r="AL1802" s="555"/>
      <c r="AM1802" s="555"/>
      <c r="AN1802" s="555"/>
      <c r="AO1802" s="555"/>
      <c r="AP1802" s="555"/>
      <c r="AS1802" s="555"/>
      <c r="AT1802" s="555"/>
      <c r="AU1802" s="555"/>
      <c r="AV1802" s="555"/>
      <c r="AW1802" s="555"/>
      <c r="AX1802" s="555"/>
      <c r="AY1802" s="555"/>
      <c r="AZ1802" s="555"/>
      <c r="BC1802" s="555"/>
      <c r="BD1802" s="555"/>
      <c r="BE1802" s="555"/>
      <c r="BF1802" s="555"/>
      <c r="BG1802" s="555"/>
      <c r="BH1802" s="555"/>
      <c r="BI1802" s="555"/>
      <c r="BJ1802" s="555"/>
      <c r="BM1802" s="555"/>
      <c r="BN1802" s="555"/>
      <c r="BO1802" s="555"/>
      <c r="BP1802" s="555"/>
      <c r="BQ1802" s="555"/>
      <c r="BR1802" s="555"/>
      <c r="BS1802" s="555"/>
      <c r="BT1802" s="555"/>
      <c r="BW1802" s="555"/>
      <c r="BX1802" s="555"/>
      <c r="BY1802" s="555"/>
      <c r="BZ1802" s="555"/>
      <c r="CA1802" s="555"/>
      <c r="CB1802" s="555"/>
      <c r="CC1802" s="555"/>
      <c r="CD1802" s="555"/>
      <c r="CG1802" s="555"/>
      <c r="CH1802" s="555"/>
      <c r="CI1802" s="555"/>
      <c r="CJ1802" s="555"/>
      <c r="CK1802" s="555"/>
      <c r="CL1802" s="555"/>
      <c r="CM1802" s="555"/>
      <c r="CN1802" s="555"/>
      <c r="CQ1802" s="555"/>
      <c r="CR1802" s="555"/>
      <c r="CS1802" s="555"/>
      <c r="CT1802" s="555"/>
      <c r="CU1802" s="555"/>
      <c r="CV1802" s="555"/>
      <c r="CW1802" s="555"/>
      <c r="CX1802" s="555"/>
      <c r="DA1802" s="555"/>
      <c r="DB1802" s="555"/>
      <c r="DC1802" s="555"/>
      <c r="DD1802" s="555"/>
      <c r="DE1802" s="556"/>
      <c r="DF1802" s="556"/>
      <c r="DG1802" s="556"/>
      <c r="DH1802" s="556"/>
      <c r="DJ1802" s="31"/>
      <c r="DK1802" s="556"/>
      <c r="DL1802" s="556"/>
      <c r="DM1802" s="556"/>
      <c r="DN1802" s="556"/>
      <c r="DO1802" s="556"/>
      <c r="DP1802" s="556"/>
      <c r="DQ1802" s="556"/>
      <c r="DR1802" s="556"/>
      <c r="DT1802" s="31"/>
      <c r="DU1802" s="556"/>
      <c r="DV1802" s="556"/>
      <c r="DW1802" s="556"/>
      <c r="DX1802" s="556"/>
      <c r="DY1802" s="556"/>
      <c r="DZ1802" s="556"/>
      <c r="EA1802" s="556"/>
      <c r="EB1802" s="556"/>
      <c r="ED1802" s="31"/>
      <c r="EE1802" s="556"/>
      <c r="EF1802" s="556"/>
      <c r="EG1802" s="556"/>
      <c r="EH1802" s="556"/>
      <c r="EI1802" s="556"/>
      <c r="EJ1802" s="556"/>
      <c r="EK1802" s="556"/>
      <c r="EL1802" s="556"/>
      <c r="EN1802" s="31"/>
      <c r="EO1802" s="556"/>
      <c r="EP1802" s="556"/>
      <c r="EQ1802" s="556"/>
      <c r="ER1802" s="556"/>
      <c r="ES1802" s="556"/>
      <c r="ET1802" s="556"/>
      <c r="EU1802" s="556"/>
      <c r="EV1802" s="556"/>
      <c r="EX1802" s="31"/>
      <c r="EY1802" s="556"/>
      <c r="EZ1802" s="556"/>
      <c r="FA1802" s="556"/>
      <c r="FB1802" s="556"/>
      <c r="FC1802" s="556"/>
      <c r="FD1802" s="556"/>
      <c r="FE1802" s="556"/>
      <c r="FF1802" s="556"/>
      <c r="FH1802" s="31"/>
      <c r="FI1802" s="556"/>
      <c r="FJ1802" s="556"/>
      <c r="FK1802" s="556"/>
      <c r="FL1802" s="556"/>
      <c r="FM1802" s="556"/>
      <c r="FN1802" s="556"/>
      <c r="FO1802" s="556"/>
      <c r="FP1802" s="556"/>
    </row>
    <row r="1803" spans="5:172">
      <c r="E1803" s="555"/>
      <c r="F1803" s="555"/>
      <c r="G1803" s="555"/>
      <c r="H1803" s="555"/>
      <c r="I1803" s="555"/>
      <c r="J1803" s="555"/>
      <c r="K1803" s="555"/>
      <c r="L1803" s="555"/>
      <c r="M1803" s="164"/>
      <c r="O1803" s="555"/>
      <c r="P1803" s="555"/>
      <c r="Q1803" s="555"/>
      <c r="R1803" s="555"/>
      <c r="S1803" s="555"/>
      <c r="T1803" s="555"/>
      <c r="U1803" s="555"/>
      <c r="V1803" s="555"/>
      <c r="Y1803" s="555"/>
      <c r="Z1803" s="555"/>
      <c r="AA1803" s="555"/>
      <c r="AB1803" s="555"/>
      <c r="AC1803" s="555"/>
      <c r="AD1803" s="555"/>
      <c r="AE1803" s="555"/>
      <c r="AF1803" s="555"/>
      <c r="AI1803" s="555"/>
      <c r="AJ1803" s="555"/>
      <c r="AK1803" s="555"/>
      <c r="AL1803" s="555"/>
      <c r="AM1803" s="555"/>
      <c r="AN1803" s="555"/>
      <c r="AO1803" s="555"/>
      <c r="AP1803" s="555"/>
      <c r="AS1803" s="555"/>
      <c r="AT1803" s="555"/>
      <c r="AU1803" s="555"/>
      <c r="AV1803" s="555"/>
      <c r="AW1803" s="555"/>
      <c r="AX1803" s="555"/>
      <c r="AY1803" s="555"/>
      <c r="AZ1803" s="555"/>
      <c r="BC1803" s="555"/>
      <c r="BD1803" s="555"/>
      <c r="BE1803" s="555"/>
      <c r="BF1803" s="555"/>
      <c r="BG1803" s="555"/>
      <c r="BH1803" s="555"/>
      <c r="BI1803" s="555"/>
      <c r="BJ1803" s="555"/>
      <c r="BM1803" s="555"/>
      <c r="BN1803" s="555"/>
      <c r="BO1803" s="555"/>
      <c r="BP1803" s="555"/>
      <c r="BQ1803" s="555"/>
      <c r="BR1803" s="555"/>
      <c r="BS1803" s="555"/>
      <c r="BT1803" s="555"/>
      <c r="BW1803" s="555"/>
      <c r="BX1803" s="555"/>
      <c r="BY1803" s="555"/>
      <c r="BZ1803" s="555"/>
      <c r="CA1803" s="555"/>
      <c r="CB1803" s="555"/>
      <c r="CC1803" s="555"/>
      <c r="CD1803" s="555"/>
      <c r="CG1803" s="555"/>
      <c r="CH1803" s="555"/>
      <c r="CI1803" s="555"/>
      <c r="CJ1803" s="555"/>
      <c r="CK1803" s="555"/>
      <c r="CL1803" s="555"/>
      <c r="CM1803" s="555"/>
      <c r="CN1803" s="555"/>
      <c r="CQ1803" s="555"/>
      <c r="CR1803" s="555"/>
      <c r="CS1803" s="555"/>
      <c r="CT1803" s="555"/>
      <c r="CU1803" s="555"/>
      <c r="CV1803" s="555"/>
      <c r="CW1803" s="555"/>
      <c r="CX1803" s="555"/>
      <c r="DA1803" s="555"/>
      <c r="DB1803" s="555"/>
      <c r="DC1803" s="555"/>
      <c r="DD1803" s="555"/>
      <c r="DE1803" s="556"/>
      <c r="DF1803" s="556"/>
      <c r="DG1803" s="556"/>
      <c r="DH1803" s="556"/>
      <c r="DJ1803" s="31"/>
      <c r="DK1803" s="556"/>
      <c r="DL1803" s="556"/>
      <c r="DM1803" s="556"/>
      <c r="DN1803" s="556"/>
      <c r="DO1803" s="556"/>
      <c r="DP1803" s="556"/>
      <c r="DQ1803" s="556"/>
      <c r="DR1803" s="556"/>
      <c r="DT1803" s="31"/>
      <c r="DU1803" s="556"/>
      <c r="DV1803" s="556"/>
      <c r="DW1803" s="556"/>
      <c r="DX1803" s="556"/>
      <c r="DY1803" s="556"/>
      <c r="DZ1803" s="556"/>
      <c r="EA1803" s="556"/>
      <c r="EB1803" s="556"/>
      <c r="ED1803" s="31"/>
      <c r="EE1803" s="556"/>
      <c r="EF1803" s="556"/>
      <c r="EG1803" s="556"/>
      <c r="EH1803" s="556"/>
      <c r="EI1803" s="556"/>
      <c r="EJ1803" s="556"/>
      <c r="EK1803" s="556"/>
      <c r="EL1803" s="556"/>
      <c r="EN1803" s="31"/>
      <c r="EO1803" s="556"/>
      <c r="EP1803" s="556"/>
      <c r="EQ1803" s="556"/>
      <c r="ER1803" s="556"/>
      <c r="ES1803" s="556"/>
      <c r="ET1803" s="556"/>
      <c r="EU1803" s="556"/>
      <c r="EV1803" s="556"/>
      <c r="EX1803" s="31"/>
      <c r="EY1803" s="556"/>
      <c r="EZ1803" s="556"/>
      <c r="FA1803" s="556"/>
      <c r="FB1803" s="556"/>
      <c r="FC1803" s="556"/>
      <c r="FD1803" s="556"/>
      <c r="FE1803" s="556"/>
      <c r="FF1803" s="556"/>
      <c r="FH1803" s="31"/>
      <c r="FI1803" s="556"/>
      <c r="FJ1803" s="556"/>
      <c r="FK1803" s="556"/>
      <c r="FL1803" s="556"/>
      <c r="FM1803" s="556"/>
      <c r="FN1803" s="556"/>
      <c r="FO1803" s="556"/>
      <c r="FP1803" s="556"/>
    </row>
    <row r="1804" spans="5:172">
      <c r="E1804" s="555"/>
      <c r="F1804" s="555"/>
      <c r="G1804" s="555"/>
      <c r="H1804" s="555"/>
      <c r="I1804" s="555"/>
      <c r="J1804" s="555"/>
      <c r="K1804" s="555"/>
      <c r="L1804" s="555"/>
      <c r="M1804" s="164"/>
      <c r="O1804" s="555"/>
      <c r="P1804" s="555"/>
      <c r="Q1804" s="555"/>
      <c r="R1804" s="555"/>
      <c r="S1804" s="555"/>
      <c r="T1804" s="555"/>
      <c r="U1804" s="555"/>
      <c r="V1804" s="555"/>
      <c r="Y1804" s="555"/>
      <c r="Z1804" s="555"/>
      <c r="AA1804" s="555"/>
      <c r="AB1804" s="555"/>
      <c r="AC1804" s="555"/>
      <c r="AD1804" s="555"/>
      <c r="AE1804" s="555"/>
      <c r="AF1804" s="555"/>
      <c r="AI1804" s="555"/>
      <c r="AJ1804" s="555"/>
      <c r="AK1804" s="555"/>
      <c r="AL1804" s="555"/>
      <c r="AM1804" s="555"/>
      <c r="AN1804" s="555"/>
      <c r="AO1804" s="555"/>
      <c r="AP1804" s="555"/>
      <c r="AS1804" s="555"/>
      <c r="AT1804" s="555"/>
      <c r="AU1804" s="555"/>
      <c r="AV1804" s="555"/>
      <c r="AW1804" s="555"/>
      <c r="AX1804" s="555"/>
      <c r="AY1804" s="555"/>
      <c r="AZ1804" s="555"/>
      <c r="BC1804" s="555"/>
      <c r="BD1804" s="555"/>
      <c r="BE1804" s="555"/>
      <c r="BF1804" s="555"/>
      <c r="BG1804" s="555"/>
      <c r="BH1804" s="555"/>
      <c r="BI1804" s="555"/>
      <c r="BJ1804" s="555"/>
      <c r="BM1804" s="555"/>
      <c r="BN1804" s="555"/>
      <c r="BO1804" s="555"/>
      <c r="BP1804" s="555"/>
      <c r="BQ1804" s="555"/>
      <c r="BR1804" s="555"/>
      <c r="BS1804" s="555"/>
      <c r="BT1804" s="555"/>
      <c r="BW1804" s="555"/>
      <c r="BX1804" s="555"/>
      <c r="BY1804" s="555"/>
      <c r="BZ1804" s="555"/>
      <c r="CA1804" s="555"/>
      <c r="CB1804" s="555"/>
      <c r="CC1804" s="555"/>
      <c r="CD1804" s="555"/>
      <c r="CG1804" s="555"/>
      <c r="CH1804" s="555"/>
      <c r="CI1804" s="555"/>
      <c r="CJ1804" s="555"/>
      <c r="CK1804" s="555"/>
      <c r="CL1804" s="555"/>
      <c r="CM1804" s="555"/>
      <c r="CN1804" s="555"/>
      <c r="CQ1804" s="555"/>
      <c r="CR1804" s="555"/>
      <c r="CS1804" s="555"/>
      <c r="CT1804" s="555"/>
      <c r="CU1804" s="555"/>
      <c r="CV1804" s="555"/>
      <c r="CW1804" s="555"/>
      <c r="CX1804" s="555"/>
      <c r="DA1804" s="555"/>
      <c r="DB1804" s="555"/>
      <c r="DC1804" s="555"/>
      <c r="DD1804" s="555"/>
      <c r="DE1804" s="556"/>
      <c r="DF1804" s="556"/>
      <c r="DG1804" s="556"/>
      <c r="DH1804" s="556"/>
      <c r="DJ1804" s="31"/>
      <c r="DK1804" s="556"/>
      <c r="DL1804" s="556"/>
      <c r="DM1804" s="556"/>
      <c r="DN1804" s="556"/>
      <c r="DO1804" s="556"/>
      <c r="DP1804" s="556"/>
      <c r="DQ1804" s="556"/>
      <c r="DR1804" s="556"/>
      <c r="DT1804" s="31"/>
      <c r="DU1804" s="556"/>
      <c r="DV1804" s="556"/>
      <c r="DW1804" s="556"/>
      <c r="DX1804" s="556"/>
      <c r="DY1804" s="556"/>
      <c r="DZ1804" s="556"/>
      <c r="EA1804" s="556"/>
      <c r="EB1804" s="556"/>
      <c r="ED1804" s="31"/>
      <c r="EE1804" s="556"/>
      <c r="EF1804" s="556"/>
      <c r="EG1804" s="556"/>
      <c r="EH1804" s="556"/>
      <c r="EI1804" s="556"/>
      <c r="EJ1804" s="556"/>
      <c r="EK1804" s="556"/>
      <c r="EL1804" s="556"/>
      <c r="EN1804" s="31"/>
      <c r="EO1804" s="556"/>
      <c r="EP1804" s="556"/>
      <c r="EQ1804" s="556"/>
      <c r="ER1804" s="556"/>
      <c r="ES1804" s="556"/>
      <c r="ET1804" s="556"/>
      <c r="EU1804" s="556"/>
      <c r="EV1804" s="556"/>
      <c r="EX1804" s="31"/>
      <c r="EY1804" s="556"/>
      <c r="EZ1804" s="556"/>
      <c r="FA1804" s="556"/>
      <c r="FB1804" s="556"/>
      <c r="FC1804" s="556"/>
      <c r="FD1804" s="556"/>
      <c r="FE1804" s="556"/>
      <c r="FF1804" s="556"/>
      <c r="FH1804" s="31"/>
      <c r="FI1804" s="556"/>
      <c r="FJ1804" s="556"/>
      <c r="FK1804" s="556"/>
      <c r="FL1804" s="556"/>
      <c r="FM1804" s="556"/>
      <c r="FN1804" s="556"/>
      <c r="FO1804" s="556"/>
      <c r="FP1804" s="556"/>
    </row>
    <row r="1805" spans="5:172">
      <c r="E1805" s="555"/>
      <c r="F1805" s="555"/>
      <c r="G1805" s="555"/>
      <c r="H1805" s="555"/>
      <c r="I1805" s="555"/>
      <c r="J1805" s="555"/>
      <c r="K1805" s="555"/>
      <c r="L1805" s="555"/>
      <c r="M1805" s="164"/>
      <c r="O1805" s="555"/>
      <c r="P1805" s="555"/>
      <c r="Q1805" s="555"/>
      <c r="R1805" s="555"/>
      <c r="S1805" s="555"/>
      <c r="T1805" s="555"/>
      <c r="U1805" s="555"/>
      <c r="V1805" s="555"/>
      <c r="Y1805" s="555"/>
      <c r="Z1805" s="555"/>
      <c r="AA1805" s="555"/>
      <c r="AB1805" s="555"/>
      <c r="AC1805" s="555"/>
      <c r="AD1805" s="555"/>
      <c r="AE1805" s="555"/>
      <c r="AF1805" s="555"/>
      <c r="AI1805" s="555"/>
      <c r="AJ1805" s="555"/>
      <c r="AK1805" s="555"/>
      <c r="AL1805" s="555"/>
      <c r="AM1805" s="555"/>
      <c r="AN1805" s="555"/>
      <c r="AO1805" s="555"/>
      <c r="AP1805" s="555"/>
      <c r="AS1805" s="555"/>
      <c r="AT1805" s="555"/>
      <c r="AU1805" s="555"/>
      <c r="AV1805" s="555"/>
      <c r="AW1805" s="555"/>
      <c r="AX1805" s="555"/>
      <c r="AY1805" s="555"/>
      <c r="AZ1805" s="555"/>
      <c r="BC1805" s="555"/>
      <c r="BD1805" s="555"/>
      <c r="BE1805" s="555"/>
      <c r="BF1805" s="555"/>
      <c r="BG1805" s="555"/>
      <c r="BH1805" s="555"/>
      <c r="BI1805" s="555"/>
      <c r="BJ1805" s="555"/>
      <c r="BM1805" s="555"/>
      <c r="BN1805" s="555"/>
      <c r="BO1805" s="555"/>
      <c r="BP1805" s="555"/>
      <c r="BQ1805" s="555"/>
      <c r="BR1805" s="555"/>
      <c r="BS1805" s="555"/>
      <c r="BT1805" s="555"/>
      <c r="BW1805" s="555"/>
      <c r="BX1805" s="555"/>
      <c r="BY1805" s="555"/>
      <c r="BZ1805" s="555"/>
      <c r="CA1805" s="555"/>
      <c r="CB1805" s="555"/>
      <c r="CC1805" s="555"/>
      <c r="CD1805" s="555"/>
      <c r="CG1805" s="555"/>
      <c r="CH1805" s="555"/>
      <c r="CI1805" s="555"/>
      <c r="CJ1805" s="555"/>
      <c r="CK1805" s="555"/>
      <c r="CL1805" s="555"/>
      <c r="CM1805" s="555"/>
      <c r="CN1805" s="555"/>
      <c r="CQ1805" s="555"/>
      <c r="CR1805" s="555"/>
      <c r="CS1805" s="555"/>
      <c r="CT1805" s="555"/>
      <c r="CU1805" s="555"/>
      <c r="CV1805" s="555"/>
      <c r="CW1805" s="555"/>
      <c r="CX1805" s="555"/>
      <c r="DA1805" s="555"/>
      <c r="DB1805" s="555"/>
      <c r="DC1805" s="555"/>
      <c r="DD1805" s="555"/>
      <c r="DE1805" s="556"/>
      <c r="DF1805" s="556"/>
      <c r="DG1805" s="556"/>
      <c r="DH1805" s="556"/>
      <c r="DJ1805" s="31"/>
      <c r="DK1805" s="556"/>
      <c r="DL1805" s="556"/>
      <c r="DM1805" s="556"/>
      <c r="DN1805" s="556"/>
      <c r="DO1805" s="556"/>
      <c r="DP1805" s="556"/>
      <c r="DQ1805" s="556"/>
      <c r="DR1805" s="556"/>
      <c r="DT1805" s="31"/>
      <c r="DU1805" s="556"/>
      <c r="DV1805" s="556"/>
      <c r="DW1805" s="556"/>
      <c r="DX1805" s="556"/>
      <c r="DY1805" s="556"/>
      <c r="DZ1805" s="556"/>
      <c r="EA1805" s="556"/>
      <c r="EB1805" s="556"/>
      <c r="ED1805" s="31"/>
      <c r="EE1805" s="556"/>
      <c r="EF1805" s="556"/>
      <c r="EG1805" s="556"/>
      <c r="EH1805" s="556"/>
      <c r="EI1805" s="556"/>
      <c r="EJ1805" s="556"/>
      <c r="EK1805" s="556"/>
      <c r="EL1805" s="556"/>
      <c r="EN1805" s="31"/>
      <c r="EO1805" s="556"/>
      <c r="EP1805" s="556"/>
      <c r="EQ1805" s="556"/>
      <c r="ER1805" s="556"/>
      <c r="ES1805" s="556"/>
      <c r="ET1805" s="556"/>
      <c r="EU1805" s="556"/>
      <c r="EV1805" s="556"/>
      <c r="EX1805" s="31"/>
      <c r="EY1805" s="556"/>
      <c r="EZ1805" s="556"/>
      <c r="FA1805" s="556"/>
      <c r="FB1805" s="556"/>
      <c r="FC1805" s="556"/>
      <c r="FD1805" s="556"/>
      <c r="FE1805" s="556"/>
      <c r="FF1805" s="556"/>
      <c r="FH1805" s="31"/>
      <c r="FI1805" s="556"/>
      <c r="FJ1805" s="556"/>
      <c r="FK1805" s="556"/>
      <c r="FL1805" s="556"/>
      <c r="FM1805" s="556"/>
      <c r="FN1805" s="556"/>
      <c r="FO1805" s="556"/>
      <c r="FP1805" s="556"/>
    </row>
    <row r="1806" spans="5:172">
      <c r="E1806" s="555"/>
      <c r="F1806" s="555"/>
      <c r="G1806" s="555"/>
      <c r="H1806" s="555"/>
      <c r="I1806" s="555"/>
      <c r="J1806" s="555"/>
      <c r="K1806" s="555"/>
      <c r="L1806" s="555"/>
      <c r="M1806" s="164"/>
      <c r="O1806" s="555"/>
      <c r="P1806" s="555"/>
      <c r="Q1806" s="555"/>
      <c r="R1806" s="555"/>
      <c r="S1806" s="555"/>
      <c r="T1806" s="555"/>
      <c r="U1806" s="555"/>
      <c r="V1806" s="555"/>
      <c r="Y1806" s="555"/>
      <c r="Z1806" s="555"/>
      <c r="AA1806" s="555"/>
      <c r="AB1806" s="555"/>
      <c r="AC1806" s="555"/>
      <c r="AD1806" s="555"/>
      <c r="AE1806" s="555"/>
      <c r="AF1806" s="555"/>
      <c r="AI1806" s="555"/>
      <c r="AJ1806" s="555"/>
      <c r="AK1806" s="555"/>
      <c r="AL1806" s="555"/>
      <c r="AM1806" s="555"/>
      <c r="AN1806" s="555"/>
      <c r="AO1806" s="555"/>
      <c r="AP1806" s="555"/>
      <c r="AS1806" s="555"/>
      <c r="AT1806" s="555"/>
      <c r="AU1806" s="555"/>
      <c r="AV1806" s="555"/>
      <c r="AW1806" s="555"/>
      <c r="AX1806" s="555"/>
      <c r="AY1806" s="555"/>
      <c r="AZ1806" s="555"/>
      <c r="BC1806" s="555"/>
      <c r="BD1806" s="555"/>
      <c r="BE1806" s="555"/>
      <c r="BF1806" s="555"/>
      <c r="BG1806" s="555"/>
      <c r="BH1806" s="555"/>
      <c r="BI1806" s="555"/>
      <c r="BJ1806" s="555"/>
      <c r="BM1806" s="555"/>
      <c r="BN1806" s="555"/>
      <c r="BO1806" s="555"/>
      <c r="BP1806" s="555"/>
      <c r="BQ1806" s="555"/>
      <c r="BR1806" s="555"/>
      <c r="BS1806" s="555"/>
      <c r="BT1806" s="555"/>
      <c r="BW1806" s="555"/>
      <c r="BX1806" s="555"/>
      <c r="BY1806" s="555"/>
      <c r="BZ1806" s="555"/>
      <c r="CA1806" s="555"/>
      <c r="CB1806" s="555"/>
      <c r="CC1806" s="555"/>
      <c r="CD1806" s="555"/>
      <c r="CG1806" s="555"/>
      <c r="CH1806" s="555"/>
      <c r="CI1806" s="555"/>
      <c r="CJ1806" s="555"/>
      <c r="CK1806" s="555"/>
      <c r="CL1806" s="555"/>
      <c r="CM1806" s="555"/>
      <c r="CN1806" s="555"/>
      <c r="CQ1806" s="555"/>
      <c r="CR1806" s="555"/>
      <c r="CS1806" s="555"/>
      <c r="CT1806" s="555"/>
      <c r="CU1806" s="555"/>
      <c r="CV1806" s="555"/>
      <c r="CW1806" s="555"/>
      <c r="CX1806" s="555"/>
      <c r="DA1806" s="555"/>
      <c r="DB1806" s="555"/>
      <c r="DC1806" s="555"/>
      <c r="DD1806" s="555"/>
      <c r="DE1806" s="556"/>
      <c r="DF1806" s="556"/>
      <c r="DG1806" s="556"/>
      <c r="DH1806" s="556"/>
      <c r="DJ1806" s="31"/>
      <c r="DK1806" s="556"/>
      <c r="DL1806" s="556"/>
      <c r="DM1806" s="556"/>
      <c r="DN1806" s="556"/>
      <c r="DO1806" s="556"/>
      <c r="DP1806" s="556"/>
      <c r="DQ1806" s="556"/>
      <c r="DR1806" s="556"/>
      <c r="DT1806" s="31"/>
      <c r="DU1806" s="556"/>
      <c r="DV1806" s="556"/>
      <c r="DW1806" s="556"/>
      <c r="DX1806" s="556"/>
      <c r="DY1806" s="556"/>
      <c r="DZ1806" s="556"/>
      <c r="EA1806" s="556"/>
      <c r="EB1806" s="556"/>
      <c r="ED1806" s="31"/>
      <c r="EE1806" s="556"/>
      <c r="EF1806" s="556"/>
      <c r="EG1806" s="556"/>
      <c r="EH1806" s="556"/>
      <c r="EI1806" s="556"/>
      <c r="EJ1806" s="556"/>
      <c r="EK1806" s="556"/>
      <c r="EL1806" s="556"/>
      <c r="EN1806" s="31"/>
      <c r="EO1806" s="556"/>
      <c r="EP1806" s="556"/>
      <c r="EQ1806" s="556"/>
      <c r="ER1806" s="556"/>
      <c r="ES1806" s="556"/>
      <c r="ET1806" s="556"/>
      <c r="EU1806" s="556"/>
      <c r="EV1806" s="556"/>
      <c r="EX1806" s="31"/>
      <c r="EY1806" s="556"/>
      <c r="EZ1806" s="556"/>
      <c r="FA1806" s="556"/>
      <c r="FB1806" s="556"/>
      <c r="FC1806" s="556"/>
      <c r="FD1806" s="556"/>
      <c r="FE1806" s="556"/>
      <c r="FF1806" s="556"/>
      <c r="FH1806" s="31"/>
      <c r="FI1806" s="556"/>
      <c r="FJ1806" s="556"/>
      <c r="FK1806" s="556"/>
      <c r="FL1806" s="556"/>
      <c r="FM1806" s="556"/>
      <c r="FN1806" s="556"/>
      <c r="FO1806" s="556"/>
      <c r="FP1806" s="556"/>
    </row>
    <row r="1807" spans="5:172">
      <c r="E1807" s="555"/>
      <c r="F1807" s="555"/>
      <c r="G1807" s="555"/>
      <c r="H1807" s="555"/>
      <c r="I1807" s="555"/>
      <c r="J1807" s="555"/>
      <c r="K1807" s="555"/>
      <c r="L1807" s="555"/>
      <c r="M1807" s="164"/>
      <c r="O1807" s="555"/>
      <c r="P1807" s="555"/>
      <c r="Q1807" s="555"/>
      <c r="R1807" s="555"/>
      <c r="S1807" s="555"/>
      <c r="T1807" s="555"/>
      <c r="U1807" s="555"/>
      <c r="V1807" s="555"/>
      <c r="Y1807" s="555"/>
      <c r="Z1807" s="555"/>
      <c r="AA1807" s="555"/>
      <c r="AB1807" s="555"/>
      <c r="AC1807" s="555"/>
      <c r="AD1807" s="555"/>
      <c r="AE1807" s="555"/>
      <c r="AF1807" s="555"/>
      <c r="AI1807" s="555"/>
      <c r="AJ1807" s="555"/>
      <c r="AK1807" s="555"/>
      <c r="AL1807" s="555"/>
      <c r="AM1807" s="555"/>
      <c r="AN1807" s="555"/>
      <c r="AO1807" s="555"/>
      <c r="AP1807" s="555"/>
      <c r="AS1807" s="555"/>
      <c r="AT1807" s="555"/>
      <c r="AU1807" s="555"/>
      <c r="AV1807" s="555"/>
      <c r="AW1807" s="555"/>
      <c r="AX1807" s="555"/>
      <c r="AY1807" s="555"/>
      <c r="AZ1807" s="555"/>
      <c r="BC1807" s="555"/>
      <c r="BD1807" s="555"/>
      <c r="BE1807" s="555"/>
      <c r="BF1807" s="555"/>
      <c r="BG1807" s="555"/>
      <c r="BH1807" s="555"/>
      <c r="BI1807" s="555"/>
      <c r="BJ1807" s="555"/>
      <c r="BM1807" s="555"/>
      <c r="BN1807" s="555"/>
      <c r="BO1807" s="555"/>
      <c r="BP1807" s="555"/>
      <c r="BQ1807" s="555"/>
      <c r="BR1807" s="555"/>
      <c r="BS1807" s="555"/>
      <c r="BT1807" s="555"/>
      <c r="BW1807" s="555"/>
      <c r="BX1807" s="555"/>
      <c r="BY1807" s="555"/>
      <c r="BZ1807" s="555"/>
      <c r="CA1807" s="555"/>
      <c r="CB1807" s="555"/>
      <c r="CC1807" s="555"/>
      <c r="CD1807" s="555"/>
      <c r="CG1807" s="555"/>
      <c r="CH1807" s="555"/>
      <c r="CI1807" s="555"/>
      <c r="CJ1807" s="555"/>
      <c r="CK1807" s="555"/>
      <c r="CL1807" s="555"/>
      <c r="CM1807" s="555"/>
      <c r="CN1807" s="555"/>
      <c r="CQ1807" s="555"/>
      <c r="CR1807" s="555"/>
      <c r="CS1807" s="555"/>
      <c r="CT1807" s="555"/>
      <c r="CU1807" s="555"/>
      <c r="CV1807" s="555"/>
      <c r="CW1807" s="555"/>
      <c r="CX1807" s="555"/>
      <c r="DA1807" s="555"/>
      <c r="DB1807" s="555"/>
      <c r="DC1807" s="555"/>
      <c r="DD1807" s="555"/>
      <c r="DE1807" s="556"/>
      <c r="DF1807" s="556"/>
      <c r="DG1807" s="556"/>
      <c r="DH1807" s="556"/>
      <c r="DJ1807" s="31"/>
      <c r="DK1807" s="556"/>
      <c r="DL1807" s="556"/>
      <c r="DM1807" s="556"/>
      <c r="DN1807" s="556"/>
      <c r="DO1807" s="556"/>
      <c r="DP1807" s="556"/>
      <c r="DQ1807" s="556"/>
      <c r="DR1807" s="556"/>
      <c r="DT1807" s="31"/>
      <c r="DU1807" s="556"/>
      <c r="DV1807" s="556"/>
      <c r="DW1807" s="556"/>
      <c r="DX1807" s="556"/>
      <c r="DY1807" s="556"/>
      <c r="DZ1807" s="556"/>
      <c r="EA1807" s="556"/>
      <c r="EB1807" s="556"/>
      <c r="ED1807" s="31"/>
      <c r="EE1807" s="556"/>
      <c r="EF1807" s="556"/>
      <c r="EG1807" s="556"/>
      <c r="EH1807" s="556"/>
      <c r="EI1807" s="556"/>
      <c r="EJ1807" s="556"/>
      <c r="EK1807" s="556"/>
      <c r="EL1807" s="556"/>
      <c r="EN1807" s="31"/>
      <c r="EO1807" s="556"/>
      <c r="EP1807" s="556"/>
      <c r="EQ1807" s="556"/>
      <c r="ER1807" s="556"/>
      <c r="ES1807" s="556"/>
      <c r="ET1807" s="556"/>
      <c r="EU1807" s="556"/>
      <c r="EV1807" s="556"/>
      <c r="EX1807" s="31"/>
      <c r="EY1807" s="556"/>
      <c r="EZ1807" s="556"/>
      <c r="FA1807" s="556"/>
      <c r="FB1807" s="556"/>
      <c r="FC1807" s="556"/>
      <c r="FD1807" s="556"/>
      <c r="FE1807" s="556"/>
      <c r="FF1807" s="556"/>
      <c r="FH1807" s="31"/>
      <c r="FI1807" s="556"/>
      <c r="FJ1807" s="556"/>
      <c r="FK1807" s="556"/>
      <c r="FL1807" s="556"/>
      <c r="FM1807" s="556"/>
      <c r="FN1807" s="556"/>
      <c r="FO1807" s="556"/>
      <c r="FP1807" s="556"/>
    </row>
    <row r="1808" spans="5:172">
      <c r="E1808" s="555"/>
      <c r="F1808" s="555"/>
      <c r="G1808" s="555"/>
      <c r="H1808" s="555"/>
      <c r="I1808" s="555"/>
      <c r="J1808" s="555"/>
      <c r="K1808" s="555"/>
      <c r="L1808" s="555"/>
      <c r="M1808" s="164"/>
      <c r="O1808" s="555"/>
      <c r="P1808" s="555"/>
      <c r="Q1808" s="555"/>
      <c r="R1808" s="555"/>
      <c r="S1808" s="555"/>
      <c r="T1808" s="555"/>
      <c r="U1808" s="555"/>
      <c r="V1808" s="555"/>
      <c r="Y1808" s="555"/>
      <c r="Z1808" s="555"/>
      <c r="AA1808" s="555"/>
      <c r="AB1808" s="555"/>
      <c r="AC1808" s="555"/>
      <c r="AD1808" s="555"/>
      <c r="AE1808" s="555"/>
      <c r="AF1808" s="555"/>
      <c r="AI1808" s="555"/>
      <c r="AJ1808" s="555"/>
      <c r="AK1808" s="555"/>
      <c r="AL1808" s="555"/>
      <c r="AM1808" s="555"/>
      <c r="AN1808" s="555"/>
      <c r="AO1808" s="555"/>
      <c r="AP1808" s="555"/>
      <c r="AS1808" s="555"/>
      <c r="AT1808" s="555"/>
      <c r="AU1808" s="555"/>
      <c r="AV1808" s="555"/>
      <c r="AW1808" s="555"/>
      <c r="AX1808" s="555"/>
      <c r="AY1808" s="555"/>
      <c r="AZ1808" s="555"/>
      <c r="BC1808" s="555"/>
      <c r="BD1808" s="555"/>
      <c r="BE1808" s="555"/>
      <c r="BF1808" s="555"/>
      <c r="BG1808" s="555"/>
      <c r="BH1808" s="555"/>
      <c r="BI1808" s="555"/>
      <c r="BJ1808" s="555"/>
      <c r="BM1808" s="555"/>
      <c r="BN1808" s="555"/>
      <c r="BO1808" s="555"/>
      <c r="BP1808" s="555"/>
      <c r="BQ1808" s="555"/>
      <c r="BR1808" s="555"/>
      <c r="BS1808" s="555"/>
      <c r="BT1808" s="555"/>
      <c r="BW1808" s="555"/>
      <c r="BX1808" s="555"/>
      <c r="BY1808" s="555"/>
      <c r="BZ1808" s="555"/>
      <c r="CA1808" s="555"/>
      <c r="CB1808" s="555"/>
      <c r="CC1808" s="555"/>
      <c r="CD1808" s="555"/>
      <c r="CG1808" s="555"/>
      <c r="CH1808" s="555"/>
      <c r="CI1808" s="555"/>
      <c r="CJ1808" s="555"/>
      <c r="CK1808" s="555"/>
      <c r="CL1808" s="555"/>
      <c r="CM1808" s="555"/>
      <c r="CN1808" s="555"/>
      <c r="CQ1808" s="555"/>
      <c r="CR1808" s="555"/>
      <c r="CS1808" s="555"/>
      <c r="CT1808" s="555"/>
      <c r="CU1808" s="555"/>
      <c r="CV1808" s="555"/>
      <c r="CW1808" s="555"/>
      <c r="CX1808" s="555"/>
      <c r="DA1808" s="555"/>
      <c r="DB1808" s="555"/>
      <c r="DC1808" s="555"/>
      <c r="DD1808" s="555"/>
      <c r="DE1808" s="556"/>
      <c r="DF1808" s="556"/>
      <c r="DG1808" s="556"/>
      <c r="DH1808" s="556"/>
      <c r="DJ1808" s="31"/>
      <c r="DK1808" s="556"/>
      <c r="DL1808" s="556"/>
      <c r="DM1808" s="556"/>
      <c r="DN1808" s="556"/>
      <c r="DO1808" s="556"/>
      <c r="DP1808" s="556"/>
      <c r="DQ1808" s="556"/>
      <c r="DR1808" s="556"/>
      <c r="DT1808" s="31"/>
      <c r="DU1808" s="556"/>
      <c r="DV1808" s="556"/>
      <c r="DW1808" s="556"/>
      <c r="DX1808" s="556"/>
      <c r="DY1808" s="556"/>
      <c r="DZ1808" s="556"/>
      <c r="EA1808" s="556"/>
      <c r="EB1808" s="556"/>
      <c r="ED1808" s="31"/>
      <c r="EE1808" s="556"/>
      <c r="EF1808" s="556"/>
      <c r="EG1808" s="556"/>
      <c r="EH1808" s="556"/>
      <c r="EI1808" s="556"/>
      <c r="EJ1808" s="556"/>
      <c r="EK1808" s="556"/>
      <c r="EL1808" s="556"/>
      <c r="EN1808" s="31"/>
      <c r="EO1808" s="556"/>
      <c r="EP1808" s="556"/>
      <c r="EQ1808" s="556"/>
      <c r="ER1808" s="556"/>
      <c r="ES1808" s="556"/>
      <c r="ET1808" s="556"/>
      <c r="EU1808" s="556"/>
      <c r="EV1808" s="556"/>
      <c r="EX1808" s="31"/>
      <c r="EY1808" s="556"/>
      <c r="EZ1808" s="556"/>
      <c r="FA1808" s="556"/>
      <c r="FB1808" s="556"/>
      <c r="FC1808" s="556"/>
      <c r="FD1808" s="556"/>
      <c r="FE1808" s="556"/>
      <c r="FF1808" s="556"/>
      <c r="FH1808" s="31"/>
      <c r="FI1808" s="556"/>
      <c r="FJ1808" s="556"/>
      <c r="FK1808" s="556"/>
      <c r="FL1808" s="556"/>
      <c r="FM1808" s="556"/>
      <c r="FN1808" s="556"/>
      <c r="FO1808" s="556"/>
      <c r="FP1808" s="556"/>
    </row>
    <row r="1809" spans="5:255">
      <c r="E1809" s="555"/>
      <c r="F1809" s="555"/>
      <c r="G1809" s="555"/>
      <c r="H1809" s="555"/>
      <c r="I1809" s="555"/>
      <c r="J1809" s="555"/>
      <c r="K1809" s="555"/>
      <c r="L1809" s="555"/>
      <c r="M1809" s="164"/>
      <c r="O1809" s="555"/>
      <c r="P1809" s="555"/>
      <c r="Q1809" s="555"/>
      <c r="R1809" s="555"/>
      <c r="S1809" s="555"/>
      <c r="T1809" s="555"/>
      <c r="U1809" s="555"/>
      <c r="V1809" s="555"/>
      <c r="Y1809" s="555"/>
      <c r="Z1809" s="555"/>
      <c r="AA1809" s="555"/>
      <c r="AB1809" s="555"/>
      <c r="AC1809" s="555"/>
      <c r="AD1809" s="555"/>
      <c r="AE1809" s="555"/>
      <c r="AF1809" s="555"/>
      <c r="AI1809" s="555"/>
      <c r="AJ1809" s="555"/>
      <c r="AK1809" s="555"/>
      <c r="AL1809" s="555"/>
      <c r="AM1809" s="555"/>
      <c r="AN1809" s="555"/>
      <c r="AO1809" s="555"/>
      <c r="AP1809" s="555"/>
      <c r="AS1809" s="555"/>
      <c r="AT1809" s="555"/>
      <c r="AU1809" s="555"/>
      <c r="AV1809" s="555"/>
      <c r="AW1809" s="555"/>
      <c r="AX1809" s="555"/>
      <c r="AY1809" s="555"/>
      <c r="AZ1809" s="555"/>
      <c r="BC1809" s="555"/>
      <c r="BD1809" s="555"/>
      <c r="BE1809" s="555"/>
      <c r="BF1809" s="555"/>
      <c r="BG1809" s="555"/>
      <c r="BH1809" s="555"/>
      <c r="BI1809" s="555"/>
      <c r="BJ1809" s="555"/>
      <c r="BM1809" s="555"/>
      <c r="BN1809" s="555"/>
      <c r="BO1809" s="555"/>
      <c r="BP1809" s="555"/>
      <c r="BQ1809" s="555"/>
      <c r="BR1809" s="555"/>
      <c r="BS1809" s="555"/>
      <c r="BT1809" s="555"/>
      <c r="BW1809" s="555"/>
      <c r="BX1809" s="555"/>
      <c r="BY1809" s="555"/>
      <c r="BZ1809" s="555"/>
      <c r="CA1809" s="555"/>
      <c r="CB1809" s="555"/>
      <c r="CC1809" s="555"/>
      <c r="CD1809" s="555"/>
      <c r="CG1809" s="555"/>
      <c r="CH1809" s="555"/>
      <c r="CI1809" s="555"/>
      <c r="CJ1809" s="555"/>
      <c r="CK1809" s="555"/>
      <c r="CL1809" s="555"/>
      <c r="CM1809" s="555"/>
      <c r="CN1809" s="555"/>
      <c r="CQ1809" s="555"/>
      <c r="CR1809" s="555"/>
      <c r="CS1809" s="555"/>
      <c r="CT1809" s="555"/>
      <c r="CU1809" s="555"/>
      <c r="CV1809" s="555"/>
      <c r="CW1809" s="555"/>
      <c r="CX1809" s="555"/>
      <c r="DA1809" s="555"/>
      <c r="DB1809" s="555"/>
      <c r="DC1809" s="555"/>
      <c r="DD1809" s="555"/>
      <c r="DE1809" s="556"/>
      <c r="DF1809" s="556"/>
      <c r="DG1809" s="556"/>
      <c r="DH1809" s="556"/>
      <c r="DJ1809" s="31"/>
      <c r="DK1809" s="556"/>
      <c r="DL1809" s="556"/>
      <c r="DM1809" s="556"/>
      <c r="DN1809" s="556"/>
      <c r="DO1809" s="556"/>
      <c r="DP1809" s="556"/>
      <c r="DQ1809" s="556"/>
      <c r="DR1809" s="556"/>
      <c r="DT1809" s="31"/>
      <c r="DU1809" s="556"/>
      <c r="DV1809" s="556"/>
      <c r="DW1809" s="556"/>
      <c r="DX1809" s="556"/>
      <c r="DY1809" s="556"/>
      <c r="DZ1809" s="556"/>
      <c r="EA1809" s="556"/>
      <c r="EB1809" s="556"/>
      <c r="ED1809" s="31"/>
      <c r="EE1809" s="556"/>
      <c r="EF1809" s="556"/>
      <c r="EG1809" s="556"/>
      <c r="EH1809" s="556"/>
      <c r="EI1809" s="556"/>
      <c r="EJ1809" s="556"/>
      <c r="EK1809" s="556"/>
      <c r="EL1809" s="556"/>
      <c r="EN1809" s="31"/>
      <c r="EO1809" s="556"/>
      <c r="EP1809" s="556"/>
      <c r="EQ1809" s="556"/>
      <c r="ER1809" s="556"/>
      <c r="ES1809" s="556"/>
      <c r="ET1809" s="556"/>
      <c r="EU1809" s="556"/>
      <c r="EV1809" s="556"/>
      <c r="EX1809" s="31"/>
      <c r="EY1809" s="556"/>
      <c r="EZ1809" s="556"/>
      <c r="FA1809" s="556"/>
      <c r="FB1809" s="556"/>
      <c r="FC1809" s="556"/>
      <c r="FD1809" s="556"/>
      <c r="FE1809" s="556"/>
      <c r="FF1809" s="556"/>
      <c r="FH1809" s="31"/>
      <c r="FI1809" s="556"/>
      <c r="FJ1809" s="556"/>
      <c r="FK1809" s="556"/>
      <c r="FL1809" s="556"/>
      <c r="FM1809" s="556"/>
      <c r="FN1809" s="556"/>
      <c r="FO1809" s="556"/>
      <c r="FP1809" s="556"/>
    </row>
    <row r="1810" spans="5:255">
      <c r="E1810" s="555"/>
      <c r="F1810" s="555"/>
      <c r="G1810" s="555"/>
      <c r="H1810" s="555"/>
      <c r="I1810" s="555"/>
      <c r="J1810" s="555"/>
      <c r="K1810" s="555"/>
      <c r="L1810" s="555"/>
      <c r="M1810" s="164"/>
      <c r="O1810" s="555"/>
      <c r="P1810" s="555"/>
      <c r="Q1810" s="555"/>
      <c r="R1810" s="555"/>
      <c r="S1810" s="555"/>
      <c r="T1810" s="555"/>
      <c r="U1810" s="555"/>
      <c r="V1810" s="555"/>
      <c r="Y1810" s="555"/>
      <c r="Z1810" s="555"/>
      <c r="AA1810" s="555"/>
      <c r="AB1810" s="555"/>
      <c r="AC1810" s="555"/>
      <c r="AD1810" s="555"/>
      <c r="AE1810" s="555"/>
      <c r="AF1810" s="555"/>
      <c r="AI1810" s="555"/>
      <c r="AJ1810" s="555"/>
      <c r="AK1810" s="555"/>
      <c r="AL1810" s="555"/>
      <c r="AM1810" s="555"/>
      <c r="AN1810" s="555"/>
      <c r="AO1810" s="555"/>
      <c r="AP1810" s="555"/>
      <c r="AS1810" s="555"/>
      <c r="AT1810" s="555"/>
      <c r="AU1810" s="555"/>
      <c r="AV1810" s="555"/>
      <c r="AW1810" s="555"/>
      <c r="AX1810" s="555"/>
      <c r="AY1810" s="555"/>
      <c r="AZ1810" s="555"/>
      <c r="BC1810" s="555"/>
      <c r="BD1810" s="555"/>
      <c r="BE1810" s="555"/>
      <c r="BF1810" s="555"/>
      <c r="BG1810" s="555"/>
      <c r="BH1810" s="555"/>
      <c r="BI1810" s="555"/>
      <c r="BJ1810" s="555"/>
      <c r="BM1810" s="555"/>
      <c r="BN1810" s="555"/>
      <c r="BO1810" s="555"/>
      <c r="BP1810" s="555"/>
      <c r="BQ1810" s="555"/>
      <c r="BR1810" s="555"/>
      <c r="BS1810" s="555"/>
      <c r="BT1810" s="555"/>
      <c r="BW1810" s="555"/>
      <c r="BX1810" s="555"/>
      <c r="BY1810" s="555"/>
      <c r="BZ1810" s="555"/>
      <c r="CA1810" s="555"/>
      <c r="CB1810" s="555"/>
      <c r="CC1810" s="555"/>
      <c r="CD1810" s="555"/>
      <c r="CG1810" s="555"/>
      <c r="CH1810" s="555"/>
      <c r="CI1810" s="555"/>
      <c r="CJ1810" s="555"/>
      <c r="CK1810" s="555"/>
      <c r="CL1810" s="555"/>
      <c r="CM1810" s="555"/>
      <c r="CN1810" s="555"/>
      <c r="CQ1810" s="555"/>
      <c r="CR1810" s="555"/>
      <c r="CS1810" s="555"/>
      <c r="CT1810" s="555"/>
      <c r="CU1810" s="555"/>
      <c r="CV1810" s="555"/>
      <c r="CW1810" s="555"/>
      <c r="CX1810" s="555"/>
      <c r="DA1810" s="555"/>
      <c r="DB1810" s="555"/>
      <c r="DC1810" s="555"/>
      <c r="DD1810" s="555"/>
      <c r="DE1810" s="556"/>
      <c r="DF1810" s="556"/>
      <c r="DG1810" s="556"/>
      <c r="DH1810" s="556"/>
      <c r="DJ1810" s="31"/>
      <c r="DK1810" s="556"/>
      <c r="DL1810" s="556"/>
      <c r="DM1810" s="556"/>
      <c r="DN1810" s="556"/>
      <c r="DO1810" s="556"/>
      <c r="DP1810" s="556"/>
      <c r="DQ1810" s="556"/>
      <c r="DR1810" s="556"/>
      <c r="DT1810" s="31"/>
      <c r="DU1810" s="556"/>
      <c r="DV1810" s="556"/>
      <c r="DW1810" s="556"/>
      <c r="DX1810" s="556"/>
      <c r="DY1810" s="556"/>
      <c r="DZ1810" s="556"/>
      <c r="EA1810" s="556"/>
      <c r="EB1810" s="556"/>
      <c r="ED1810" s="31"/>
      <c r="EE1810" s="556"/>
      <c r="EF1810" s="556"/>
      <c r="EG1810" s="556"/>
      <c r="EH1810" s="556"/>
      <c r="EI1810" s="556"/>
      <c r="EJ1810" s="556"/>
      <c r="EK1810" s="556"/>
      <c r="EL1810" s="556"/>
      <c r="EN1810" s="31"/>
      <c r="EO1810" s="556"/>
      <c r="EP1810" s="556"/>
      <c r="EQ1810" s="556"/>
      <c r="ER1810" s="556"/>
      <c r="ES1810" s="556"/>
      <c r="ET1810" s="556"/>
      <c r="EU1810" s="556"/>
      <c r="EV1810" s="556"/>
      <c r="EX1810" s="31"/>
      <c r="EY1810" s="556"/>
      <c r="EZ1810" s="556"/>
      <c r="FA1810" s="556"/>
      <c r="FB1810" s="556"/>
      <c r="FC1810" s="556"/>
      <c r="FD1810" s="556"/>
      <c r="FE1810" s="556"/>
      <c r="FF1810" s="556"/>
      <c r="FH1810" s="31"/>
      <c r="FI1810" s="556"/>
      <c r="FJ1810" s="556"/>
      <c r="FK1810" s="556"/>
      <c r="FL1810" s="556"/>
      <c r="FM1810" s="556"/>
      <c r="FN1810" s="556"/>
      <c r="FO1810" s="556"/>
      <c r="FP1810" s="556"/>
    </row>
    <row r="1811" spans="5:255">
      <c r="E1811" s="555"/>
      <c r="F1811" s="555"/>
      <c r="G1811" s="555"/>
      <c r="H1811" s="555"/>
      <c r="I1811" s="555"/>
      <c r="J1811" s="555"/>
      <c r="K1811" s="555"/>
      <c r="L1811" s="555"/>
      <c r="M1811" s="164"/>
      <c r="O1811" s="555"/>
      <c r="P1811" s="555"/>
      <c r="Q1811" s="555"/>
      <c r="R1811" s="555"/>
      <c r="S1811" s="555"/>
      <c r="T1811" s="555"/>
      <c r="U1811" s="555"/>
      <c r="V1811" s="555"/>
      <c r="Y1811" s="555"/>
      <c r="Z1811" s="555"/>
      <c r="AA1811" s="555"/>
      <c r="AB1811" s="555"/>
      <c r="AC1811" s="555"/>
      <c r="AD1811" s="555"/>
      <c r="AE1811" s="555"/>
      <c r="AF1811" s="555"/>
      <c r="AI1811" s="555"/>
      <c r="AJ1811" s="555"/>
      <c r="AK1811" s="555"/>
      <c r="AL1811" s="555"/>
      <c r="AM1811" s="555"/>
      <c r="AN1811" s="555"/>
      <c r="AO1811" s="555"/>
      <c r="AP1811" s="555"/>
      <c r="AS1811" s="555"/>
      <c r="AT1811" s="555"/>
      <c r="AU1811" s="555"/>
      <c r="AV1811" s="555"/>
      <c r="AW1811" s="555"/>
      <c r="AX1811" s="555"/>
      <c r="AY1811" s="555"/>
      <c r="AZ1811" s="555"/>
      <c r="BC1811" s="555"/>
      <c r="BD1811" s="555"/>
      <c r="BE1811" s="555"/>
      <c r="BF1811" s="555"/>
      <c r="BG1811" s="555"/>
      <c r="BH1811" s="555"/>
      <c r="BI1811" s="555"/>
      <c r="BJ1811" s="555"/>
      <c r="BM1811" s="555"/>
      <c r="BN1811" s="555"/>
      <c r="BO1811" s="555"/>
      <c r="BP1811" s="555"/>
      <c r="BQ1811" s="555"/>
      <c r="BR1811" s="555"/>
      <c r="BS1811" s="555"/>
      <c r="BT1811" s="555"/>
      <c r="BW1811" s="555"/>
      <c r="BX1811" s="555"/>
      <c r="BY1811" s="555"/>
      <c r="BZ1811" s="555"/>
      <c r="CA1811" s="555"/>
      <c r="CB1811" s="555"/>
      <c r="CC1811" s="555"/>
      <c r="CD1811" s="555"/>
      <c r="CG1811" s="555"/>
      <c r="CH1811" s="555"/>
      <c r="CI1811" s="555"/>
      <c r="CJ1811" s="555"/>
      <c r="CK1811" s="555"/>
      <c r="CL1811" s="555"/>
      <c r="CM1811" s="555"/>
      <c r="CN1811" s="555"/>
      <c r="CQ1811" s="555"/>
      <c r="CR1811" s="555"/>
      <c r="CS1811" s="555"/>
      <c r="CT1811" s="555"/>
      <c r="CU1811" s="555"/>
      <c r="CV1811" s="555"/>
      <c r="CW1811" s="555"/>
      <c r="CX1811" s="555"/>
      <c r="DA1811" s="555"/>
      <c r="DB1811" s="555"/>
      <c r="DC1811" s="555"/>
      <c r="DD1811" s="555"/>
      <c r="DE1811" s="556"/>
      <c r="DF1811" s="556"/>
      <c r="DG1811" s="556"/>
      <c r="DH1811" s="556"/>
      <c r="DJ1811" s="31"/>
      <c r="DK1811" s="556"/>
      <c r="DL1811" s="556"/>
      <c r="DM1811" s="556"/>
      <c r="DN1811" s="556"/>
      <c r="DO1811" s="556"/>
      <c r="DP1811" s="556"/>
      <c r="DQ1811" s="556"/>
      <c r="DR1811" s="556"/>
      <c r="DT1811" s="31"/>
      <c r="DU1811" s="556"/>
      <c r="DV1811" s="556"/>
      <c r="DW1811" s="556"/>
      <c r="DX1811" s="556"/>
      <c r="DY1811" s="556"/>
      <c r="DZ1811" s="556"/>
      <c r="EA1811" s="556"/>
      <c r="EB1811" s="556"/>
      <c r="ED1811" s="31"/>
      <c r="EE1811" s="556"/>
      <c r="EF1811" s="556"/>
      <c r="EG1811" s="556"/>
      <c r="EH1811" s="556"/>
      <c r="EI1811" s="556"/>
      <c r="EJ1811" s="556"/>
      <c r="EK1811" s="556"/>
      <c r="EL1811" s="556"/>
      <c r="EN1811" s="31"/>
      <c r="EO1811" s="556"/>
      <c r="EP1811" s="556"/>
      <c r="EQ1811" s="556"/>
      <c r="ER1811" s="556"/>
      <c r="ES1811" s="556"/>
      <c r="ET1811" s="556"/>
      <c r="EU1811" s="556"/>
      <c r="EV1811" s="556"/>
      <c r="EX1811" s="31"/>
      <c r="EY1811" s="556"/>
      <c r="EZ1811" s="556"/>
      <c r="FA1811" s="556"/>
      <c r="FB1811" s="556"/>
      <c r="FC1811" s="556"/>
      <c r="FD1811" s="556"/>
      <c r="FE1811" s="556"/>
      <c r="FF1811" s="556"/>
      <c r="FH1811" s="31"/>
      <c r="FI1811" s="556"/>
      <c r="FJ1811" s="556"/>
      <c r="FK1811" s="556"/>
      <c r="FL1811" s="556"/>
      <c r="FM1811" s="556"/>
      <c r="FN1811" s="556"/>
      <c r="FO1811" s="556"/>
      <c r="FP1811" s="556"/>
    </row>
    <row r="1812" spans="5:255">
      <c r="E1812" s="555"/>
      <c r="F1812" s="555"/>
      <c r="G1812" s="555"/>
      <c r="H1812" s="555"/>
      <c r="I1812" s="555"/>
      <c r="J1812" s="555"/>
      <c r="K1812" s="555"/>
      <c r="L1812" s="555"/>
      <c r="M1812" s="164"/>
      <c r="O1812" s="555"/>
      <c r="P1812" s="555"/>
      <c r="Q1812" s="555"/>
      <c r="R1812" s="555"/>
      <c r="S1812" s="555"/>
      <c r="T1812" s="555"/>
      <c r="U1812" s="555"/>
      <c r="V1812" s="555"/>
      <c r="Y1812" s="555"/>
      <c r="Z1812" s="555"/>
      <c r="AA1812" s="555"/>
      <c r="AB1812" s="555"/>
      <c r="AC1812" s="555"/>
      <c r="AD1812" s="555"/>
      <c r="AE1812" s="555"/>
      <c r="AF1812" s="555"/>
      <c r="AI1812" s="555"/>
      <c r="AJ1812" s="555"/>
      <c r="AK1812" s="555"/>
      <c r="AL1812" s="555"/>
      <c r="AM1812" s="555"/>
      <c r="AN1812" s="555"/>
      <c r="AO1812" s="555"/>
      <c r="AP1812" s="555"/>
      <c r="AS1812" s="555"/>
      <c r="AT1812" s="555"/>
      <c r="AU1812" s="555"/>
      <c r="AV1812" s="555"/>
      <c r="AW1812" s="555"/>
      <c r="AX1812" s="555"/>
      <c r="AY1812" s="555"/>
      <c r="AZ1812" s="555"/>
      <c r="BC1812" s="555"/>
      <c r="BD1812" s="555"/>
      <c r="BE1812" s="555"/>
      <c r="BF1812" s="555"/>
      <c r="BG1812" s="555"/>
      <c r="BH1812" s="555"/>
      <c r="BI1812" s="555"/>
      <c r="BJ1812" s="555"/>
      <c r="BM1812" s="555"/>
      <c r="BN1812" s="555"/>
      <c r="BO1812" s="555"/>
      <c r="BP1812" s="555"/>
      <c r="BQ1812" s="555"/>
      <c r="BR1812" s="555"/>
      <c r="BS1812" s="555"/>
      <c r="BT1812" s="555"/>
      <c r="BW1812" s="555"/>
      <c r="BX1812" s="555"/>
      <c r="BY1812" s="555"/>
      <c r="BZ1812" s="555"/>
      <c r="CA1812" s="555"/>
      <c r="CB1812" s="555"/>
      <c r="CC1812" s="555"/>
      <c r="CD1812" s="555"/>
      <c r="CG1812" s="555"/>
      <c r="CH1812" s="555"/>
      <c r="CI1812" s="555"/>
      <c r="CJ1812" s="555"/>
      <c r="CK1812" s="555"/>
      <c r="CL1812" s="555"/>
      <c r="CM1812" s="555"/>
      <c r="CN1812" s="555"/>
      <c r="CQ1812" s="555"/>
      <c r="CR1812" s="555"/>
      <c r="CS1812" s="555"/>
      <c r="CT1812" s="555"/>
      <c r="CU1812" s="555"/>
      <c r="CV1812" s="555"/>
      <c r="CW1812" s="555"/>
      <c r="CX1812" s="555"/>
      <c r="DA1812" s="555"/>
      <c r="DB1812" s="555"/>
      <c r="DC1812" s="555"/>
      <c r="DD1812" s="555"/>
      <c r="DE1812" s="556"/>
      <c r="DF1812" s="556"/>
      <c r="DG1812" s="556"/>
      <c r="DH1812" s="556"/>
      <c r="DJ1812" s="31"/>
      <c r="DK1812" s="556"/>
      <c r="DL1812" s="556"/>
      <c r="DM1812" s="556"/>
      <c r="DN1812" s="556"/>
      <c r="DO1812" s="556"/>
      <c r="DP1812" s="556"/>
      <c r="DQ1812" s="556"/>
      <c r="DR1812" s="556"/>
      <c r="DT1812" s="31"/>
      <c r="DU1812" s="556"/>
      <c r="DV1812" s="556"/>
      <c r="DW1812" s="556"/>
      <c r="DX1812" s="556"/>
      <c r="DY1812" s="556"/>
      <c r="DZ1812" s="556"/>
      <c r="EA1812" s="556"/>
      <c r="EB1812" s="556"/>
      <c r="ED1812" s="31"/>
      <c r="EE1812" s="556"/>
      <c r="EF1812" s="556"/>
      <c r="EG1812" s="556"/>
      <c r="EH1812" s="556"/>
      <c r="EI1812" s="556"/>
      <c r="EJ1812" s="556"/>
      <c r="EK1812" s="556"/>
      <c r="EL1812" s="556"/>
      <c r="EN1812" s="31"/>
      <c r="EO1812" s="556"/>
      <c r="EP1812" s="556"/>
      <c r="EQ1812" s="556"/>
      <c r="ER1812" s="556"/>
      <c r="ES1812" s="556"/>
      <c r="ET1812" s="556"/>
      <c r="EU1812" s="556"/>
      <c r="EV1812" s="556"/>
      <c r="EX1812" s="31"/>
      <c r="EY1812" s="556"/>
      <c r="EZ1812" s="556"/>
      <c r="FA1812" s="556"/>
      <c r="FB1812" s="556"/>
      <c r="FC1812" s="556"/>
      <c r="FD1812" s="556"/>
      <c r="FE1812" s="556"/>
      <c r="FF1812" s="556"/>
      <c r="FH1812" s="31"/>
      <c r="FI1812" s="556"/>
      <c r="FJ1812" s="556"/>
      <c r="FK1812" s="556"/>
      <c r="FL1812" s="556"/>
      <c r="FM1812" s="556"/>
      <c r="FN1812" s="556"/>
      <c r="FO1812" s="556"/>
      <c r="FP1812" s="556"/>
    </row>
    <row r="1813" spans="5:255">
      <c r="E1813" s="234"/>
      <c r="F1813" s="234"/>
      <c r="G1813" s="234"/>
      <c r="H1813" s="234"/>
      <c r="I1813" s="234"/>
      <c r="J1813" s="234"/>
      <c r="K1813" s="234"/>
      <c r="L1813" s="234"/>
      <c r="M1813" s="164"/>
      <c r="O1813" s="234"/>
      <c r="P1813" s="234"/>
      <c r="Q1813" s="234"/>
      <c r="R1813" s="234"/>
      <c r="S1813" s="234"/>
      <c r="T1813" s="234"/>
      <c r="U1813" s="234"/>
      <c r="V1813" s="234"/>
      <c r="Y1813" s="234"/>
      <c r="Z1813" s="234"/>
      <c r="AA1813" s="234"/>
      <c r="AB1813" s="234"/>
      <c r="AC1813" s="234"/>
      <c r="AD1813" s="234"/>
      <c r="AE1813" s="234"/>
      <c r="AF1813" s="234"/>
      <c r="AI1813" s="234"/>
      <c r="AJ1813" s="234"/>
      <c r="AK1813" s="234"/>
      <c r="AL1813" s="234"/>
      <c r="AM1813" s="234"/>
      <c r="AN1813" s="234"/>
      <c r="AO1813" s="234"/>
      <c r="AP1813" s="234"/>
      <c r="AS1813" s="234"/>
      <c r="AT1813" s="234"/>
      <c r="AU1813" s="234"/>
      <c r="AV1813" s="234"/>
      <c r="AW1813" s="234"/>
      <c r="AX1813" s="234"/>
      <c r="AY1813" s="234"/>
      <c r="AZ1813" s="234"/>
      <c r="BC1813" s="234"/>
      <c r="BD1813" s="234"/>
      <c r="BE1813" s="234"/>
      <c r="BF1813" s="234"/>
      <c r="BG1813" s="234"/>
      <c r="BH1813" s="234"/>
      <c r="BI1813" s="234"/>
      <c r="BJ1813" s="234"/>
      <c r="BM1813" s="234"/>
      <c r="BN1813" s="234"/>
      <c r="BO1813" s="234"/>
      <c r="BP1813" s="234"/>
      <c r="BQ1813" s="234"/>
      <c r="BR1813" s="234"/>
      <c r="BS1813" s="234"/>
      <c r="BT1813" s="234"/>
      <c r="BW1813" s="234"/>
      <c r="BX1813" s="234"/>
      <c r="BY1813" s="234"/>
      <c r="BZ1813" s="234"/>
      <c r="CA1813" s="234"/>
      <c r="CB1813" s="234"/>
      <c r="CC1813" s="234"/>
      <c r="CD1813" s="234"/>
      <c r="CG1813" s="234"/>
      <c r="CH1813" s="234"/>
      <c r="CI1813" s="234"/>
      <c r="CJ1813" s="234"/>
      <c r="CK1813" s="234"/>
      <c r="CL1813" s="234"/>
      <c r="CM1813" s="234"/>
      <c r="CN1813" s="234"/>
      <c r="CQ1813" s="234"/>
      <c r="CR1813" s="234"/>
      <c r="CS1813" s="234"/>
      <c r="CT1813" s="234"/>
      <c r="CU1813" s="234"/>
      <c r="CV1813" s="234"/>
      <c r="CW1813" s="234"/>
      <c r="CX1813" s="234"/>
      <c r="DA1813" s="234"/>
      <c r="DB1813" s="234"/>
      <c r="DC1813" s="234"/>
      <c r="DD1813" s="234"/>
      <c r="DE1813" s="235"/>
      <c r="DF1813" s="235"/>
      <c r="DG1813" s="235"/>
      <c r="DH1813" s="235"/>
      <c r="DJ1813" s="31"/>
      <c r="DK1813" s="235"/>
      <c r="DL1813" s="235"/>
      <c r="DM1813" s="235"/>
      <c r="DN1813" s="235"/>
      <c r="DO1813" s="235"/>
      <c r="DP1813" s="235"/>
      <c r="DQ1813" s="235"/>
      <c r="DR1813" s="235"/>
      <c r="DT1813" s="31"/>
      <c r="DU1813" s="235"/>
      <c r="DV1813" s="235"/>
      <c r="DW1813" s="235"/>
      <c r="DX1813" s="235"/>
      <c r="DY1813" s="235"/>
      <c r="DZ1813" s="235"/>
      <c r="EA1813" s="235"/>
      <c r="EB1813" s="235"/>
      <c r="ED1813" s="31"/>
      <c r="EE1813" s="235"/>
      <c r="EF1813" s="235"/>
      <c r="EG1813" s="235"/>
      <c r="EH1813" s="235"/>
      <c r="EI1813" s="235"/>
      <c r="EJ1813" s="235"/>
      <c r="EK1813" s="235"/>
      <c r="EL1813" s="235"/>
      <c r="EN1813" s="31"/>
      <c r="EO1813" s="235"/>
      <c r="EP1813" s="235"/>
      <c r="EQ1813" s="235"/>
      <c r="ER1813" s="235"/>
      <c r="ES1813" s="235"/>
      <c r="ET1813" s="235"/>
      <c r="EU1813" s="235"/>
      <c r="EV1813" s="235"/>
      <c r="EX1813" s="31"/>
      <c r="EY1813" s="235"/>
      <c r="EZ1813" s="235"/>
      <c r="FA1813" s="235"/>
      <c r="FB1813" s="235"/>
      <c r="FC1813" s="235"/>
      <c r="FD1813" s="235"/>
      <c r="FE1813" s="235"/>
      <c r="FF1813" s="235"/>
      <c r="FH1813" s="31"/>
      <c r="FI1813" s="235"/>
      <c r="FJ1813" s="235"/>
      <c r="FK1813" s="235"/>
      <c r="FL1813" s="235"/>
      <c r="FM1813" s="235"/>
      <c r="FN1813" s="235"/>
      <c r="FO1813" s="235"/>
      <c r="FP1813" s="235"/>
    </row>
    <row r="1814" spans="5:255">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1"/>
      <c r="EU1814" s="31"/>
      <c r="EV1814" s="31"/>
      <c r="EW1814" s="31"/>
      <c r="EX1814" s="31"/>
      <c r="EY1814" s="31"/>
      <c r="EZ1814" s="31"/>
      <c r="FA1814" s="31"/>
      <c r="FB1814" s="31"/>
      <c r="FC1814" s="31"/>
      <c r="FD1814" s="31"/>
      <c r="FE1814" s="31"/>
      <c r="FF1814" s="31"/>
      <c r="FG1814" s="31"/>
      <c r="FH1814" s="31"/>
      <c r="FI1814" s="31"/>
      <c r="FJ1814" s="31"/>
      <c r="FK1814" s="31"/>
      <c r="FL1814" s="31"/>
      <c r="FM1814" s="31"/>
      <c r="FN1814" s="31"/>
      <c r="FO1814" s="31"/>
      <c r="FP1814" s="31"/>
      <c r="FQ1814" s="31"/>
      <c r="FR1814" s="31"/>
      <c r="FS1814" s="31"/>
      <c r="FT1814" s="31"/>
      <c r="FU1814" s="31"/>
      <c r="FV1814" s="31"/>
      <c r="FW1814" s="31"/>
      <c r="FX1814" s="31"/>
      <c r="FY1814" s="31"/>
      <c r="FZ1814" s="31"/>
      <c r="GA1814" s="31"/>
      <c r="GB1814" s="31"/>
      <c r="GC1814" s="31"/>
      <c r="GD1814" s="31"/>
      <c r="GE1814" s="31"/>
      <c r="GF1814" s="31"/>
      <c r="GG1814" s="31"/>
      <c r="GH1814" s="31"/>
      <c r="GI1814" s="31"/>
      <c r="GJ1814" s="31"/>
      <c r="GK1814" s="31"/>
      <c r="GL1814" s="31"/>
      <c r="GM1814" s="31"/>
      <c r="GN1814" s="31"/>
      <c r="GO1814" s="31"/>
      <c r="GP1814" s="31"/>
      <c r="GQ1814" s="31"/>
      <c r="GR1814" s="31"/>
      <c r="GS1814" s="31"/>
      <c r="GT1814" s="31"/>
      <c r="GU1814" s="31"/>
      <c r="GV1814" s="31"/>
      <c r="GW1814" s="31"/>
      <c r="GX1814" s="31"/>
      <c r="GY1814" s="31"/>
      <c r="GZ1814" s="31"/>
      <c r="HA1814" s="31"/>
      <c r="HB1814" s="31"/>
      <c r="HC1814" s="31"/>
      <c r="HD1814" s="31"/>
      <c r="HE1814" s="31"/>
      <c r="HF1814" s="31"/>
      <c r="HG1814" s="31"/>
      <c r="HH1814" s="31"/>
      <c r="HI1814" s="31"/>
      <c r="HJ1814" s="31"/>
      <c r="HK1814" s="31"/>
      <c r="HL1814" s="31"/>
      <c r="HM1814" s="31"/>
      <c r="HN1814" s="31"/>
      <c r="HO1814" s="31"/>
      <c r="HP1814" s="31"/>
      <c r="HQ1814" s="31"/>
      <c r="HR1814" s="31"/>
      <c r="HS1814" s="31"/>
      <c r="HT1814" s="31"/>
      <c r="HU1814" s="31"/>
      <c r="HV1814" s="31"/>
      <c r="HW1814" s="31"/>
      <c r="HX1814" s="31"/>
      <c r="HY1814" s="31"/>
      <c r="HZ1814" s="31"/>
      <c r="IA1814" s="31"/>
      <c r="IB1814" s="31"/>
      <c r="IC1814" s="31"/>
      <c r="ID1814" s="31"/>
      <c r="IE1814" s="31"/>
      <c r="IF1814" s="31"/>
      <c r="IG1814" s="31"/>
      <c r="IH1814" s="31"/>
      <c r="II1814" s="31"/>
      <c r="IJ1814" s="31"/>
      <c r="IK1814" s="31"/>
      <c r="IL1814" s="31"/>
      <c r="IM1814" s="31"/>
      <c r="IN1814" s="31"/>
      <c r="IO1814" s="31"/>
      <c r="IP1814" s="31"/>
      <c r="IQ1814" s="31"/>
      <c r="IR1814" s="31"/>
      <c r="IS1814" s="31"/>
      <c r="IT1814" s="31"/>
      <c r="IU1814" s="31"/>
    </row>
  </sheetData>
  <sheetProtection sheet="1" objects="1" scenarios="1" formatCells="0" formatColumns="0" formatRows="0" insertRows="0" selectLockedCells="1" selectUnlockedCells="1"/>
  <mergeCells count="3456">
    <mergeCell ref="DU47:EB47"/>
    <mergeCell ref="DU58:EC58"/>
    <mergeCell ref="DG47:DS47"/>
    <mergeCell ref="DG48:DS49"/>
    <mergeCell ref="DF46:DF53"/>
    <mergeCell ref="DG53:DS53"/>
    <mergeCell ref="DG58:DS58"/>
    <mergeCell ref="DG50:DS50"/>
    <mergeCell ref="DG51:DS51"/>
    <mergeCell ref="DG52:DS52"/>
    <mergeCell ref="DF12:DF14"/>
    <mergeCell ref="DG31:DS31"/>
    <mergeCell ref="DG35:DS35"/>
    <mergeCell ref="DG44:DS44"/>
    <mergeCell ref="DF23:DF44"/>
    <mergeCell ref="DG39:DS39"/>
    <mergeCell ref="DG37:DS37"/>
    <mergeCell ref="DG28:DS28"/>
    <mergeCell ref="BM1763:BN1763"/>
    <mergeCell ref="CS1763:CT1763"/>
    <mergeCell ref="BS1762:BT1762"/>
    <mergeCell ref="DF57:DF58"/>
    <mergeCell ref="DF60:DF61"/>
    <mergeCell ref="CC1763:CD1763"/>
    <mergeCell ref="CQ1763:CR1763"/>
    <mergeCell ref="CA1763:CB1763"/>
    <mergeCell ref="CK1763:CL1763"/>
    <mergeCell ref="CM1763:CN1763"/>
    <mergeCell ref="DF9:DS9"/>
    <mergeCell ref="DF17:DF21"/>
    <mergeCell ref="DG12:DS12"/>
    <mergeCell ref="DG38:DS38"/>
    <mergeCell ref="DG40:DS40"/>
    <mergeCell ref="DG43:DS43"/>
    <mergeCell ref="DG34:DS34"/>
    <mergeCell ref="DG20:DS21"/>
    <mergeCell ref="DG26:DS26"/>
    <mergeCell ref="DG27:DS27"/>
    <mergeCell ref="BG1763:BH1763"/>
    <mergeCell ref="BI1763:BJ1763"/>
    <mergeCell ref="BC1763:BD1763"/>
    <mergeCell ref="BE1763:BF1763"/>
    <mergeCell ref="DU9:EC9"/>
    <mergeCell ref="DU13:EC13"/>
    <mergeCell ref="DG18:DS18"/>
    <mergeCell ref="DG19:DS19"/>
    <mergeCell ref="DG23:DS23"/>
    <mergeCell ref="DG24:DS24"/>
    <mergeCell ref="BG1764:BH1764"/>
    <mergeCell ref="BI1764:BJ1764"/>
    <mergeCell ref="BQ1763:BR1763"/>
    <mergeCell ref="CG1763:CH1763"/>
    <mergeCell ref="CI1763:CJ1763"/>
    <mergeCell ref="BW1763:BX1763"/>
    <mergeCell ref="BY1763:BZ1763"/>
    <mergeCell ref="BS1763:BT1763"/>
    <mergeCell ref="BS1764:BT1764"/>
    <mergeCell ref="BM1764:BN1764"/>
    <mergeCell ref="AS1763:AT1763"/>
    <mergeCell ref="AW1764:AX1764"/>
    <mergeCell ref="AY1764:AZ1764"/>
    <mergeCell ref="BE1764:BF1764"/>
    <mergeCell ref="BC1764:BD1764"/>
    <mergeCell ref="AU1763:AV1763"/>
    <mergeCell ref="AW1763:AX1763"/>
    <mergeCell ref="AY1763:AZ1763"/>
    <mergeCell ref="AA1764:AB1764"/>
    <mergeCell ref="AS1764:AT1764"/>
    <mergeCell ref="AO1764:AP1764"/>
    <mergeCell ref="AC1763:AD1763"/>
    <mergeCell ref="AM1763:AN1763"/>
    <mergeCell ref="AO1763:AP1763"/>
    <mergeCell ref="AE1763:AF1763"/>
    <mergeCell ref="AA1763:AB1763"/>
    <mergeCell ref="AI1763:AJ1763"/>
    <mergeCell ref="AK1763:AL1763"/>
    <mergeCell ref="Y1763:Z1763"/>
    <mergeCell ref="Y1764:Z1764"/>
    <mergeCell ref="DG13:DS13"/>
    <mergeCell ref="DG17:DS17"/>
    <mergeCell ref="DG25:DS25"/>
    <mergeCell ref="DG42:DS42"/>
    <mergeCell ref="DG30:DS30"/>
    <mergeCell ref="DG41:DS41"/>
    <mergeCell ref="CK1764:CL1764"/>
    <mergeCell ref="DG32:DS32"/>
    <mergeCell ref="BO1763:BP1763"/>
    <mergeCell ref="DG29:DS29"/>
    <mergeCell ref="DG36:DS36"/>
    <mergeCell ref="DG33:DS33"/>
    <mergeCell ref="DG57:DS57"/>
    <mergeCell ref="DG61:DS61"/>
    <mergeCell ref="DG60:DS60"/>
    <mergeCell ref="I1763:J1763"/>
    <mergeCell ref="I1764:J1764"/>
    <mergeCell ref="I1765:J1765"/>
    <mergeCell ref="I1766:J1766"/>
    <mergeCell ref="U1767:V1767"/>
    <mergeCell ref="DG14:DS14"/>
    <mergeCell ref="U1766:V1766"/>
    <mergeCell ref="Q1765:R1765"/>
    <mergeCell ref="S1765:T1765"/>
    <mergeCell ref="DG46:DS46"/>
    <mergeCell ref="S1763:T1763"/>
    <mergeCell ref="K1766:L1766"/>
    <mergeCell ref="O1763:P1763"/>
    <mergeCell ref="S1766:T1766"/>
    <mergeCell ref="S1764:T1764"/>
    <mergeCell ref="K1763:L1763"/>
    <mergeCell ref="Q1763:R1763"/>
    <mergeCell ref="Q1764:R1764"/>
    <mergeCell ref="G1763:H1763"/>
    <mergeCell ref="G1764:H1764"/>
    <mergeCell ref="G1765:H1765"/>
    <mergeCell ref="G1766:H1766"/>
    <mergeCell ref="G1767:H1767"/>
    <mergeCell ref="E1765:F1765"/>
    <mergeCell ref="E1763:F1763"/>
    <mergeCell ref="E1764:F1764"/>
    <mergeCell ref="E1766:F1766"/>
    <mergeCell ref="I1767:J1767"/>
    <mergeCell ref="O1773:P1773"/>
    <mergeCell ref="K1769:L1769"/>
    <mergeCell ref="I1769:J1769"/>
    <mergeCell ref="I1770:J1770"/>
    <mergeCell ref="E1767:F1767"/>
    <mergeCell ref="K1773:L1773"/>
    <mergeCell ref="G1771:H1771"/>
    <mergeCell ref="G1768:H1768"/>
    <mergeCell ref="G1769:H1769"/>
    <mergeCell ref="Q1767:R1767"/>
    <mergeCell ref="O1767:P1767"/>
    <mergeCell ref="O1764:P1764"/>
    <mergeCell ref="O1765:P1765"/>
    <mergeCell ref="O1766:P1766"/>
    <mergeCell ref="K1765:L1765"/>
    <mergeCell ref="Q1766:R1766"/>
    <mergeCell ref="K1764:L1764"/>
    <mergeCell ref="K1775:L1775"/>
    <mergeCell ref="Y1765:Z1765"/>
    <mergeCell ref="G1772:H1772"/>
    <mergeCell ref="I1772:J1772"/>
    <mergeCell ref="I1771:J1771"/>
    <mergeCell ref="S1767:T1767"/>
    <mergeCell ref="K1768:L1768"/>
    <mergeCell ref="O1768:P1768"/>
    <mergeCell ref="K1767:L1767"/>
    <mergeCell ref="Q1771:R1771"/>
    <mergeCell ref="O1769:P1769"/>
    <mergeCell ref="O1770:P1770"/>
    <mergeCell ref="G1775:H1775"/>
    <mergeCell ref="G1776:H1776"/>
    <mergeCell ref="I1775:J1775"/>
    <mergeCell ref="I1776:J1776"/>
    <mergeCell ref="O1771:P1771"/>
    <mergeCell ref="O1775:P1775"/>
    <mergeCell ref="G1774:H1774"/>
    <mergeCell ref="I1773:J1773"/>
    <mergeCell ref="CU1:CW1"/>
    <mergeCell ref="G1788:H1788"/>
    <mergeCell ref="G1789:H1789"/>
    <mergeCell ref="BZ1:CB1"/>
    <mergeCell ref="K1770:L1770"/>
    <mergeCell ref="K1771:L1771"/>
    <mergeCell ref="K1772:L1772"/>
    <mergeCell ref="G1773:H1773"/>
    <mergeCell ref="K1774:L1774"/>
    <mergeCell ref="I1774:J1774"/>
    <mergeCell ref="BV1:BX1"/>
    <mergeCell ref="U1764:V1764"/>
    <mergeCell ref="U1765:V1765"/>
    <mergeCell ref="AC1764:AD1764"/>
    <mergeCell ref="AE1764:AF1764"/>
    <mergeCell ref="AI1764:AJ1764"/>
    <mergeCell ref="AK1764:AL1764"/>
    <mergeCell ref="AM1764:AN1764"/>
    <mergeCell ref="AU1764:AV1764"/>
    <mergeCell ref="U1763:V1763"/>
    <mergeCell ref="E1788:F1788"/>
    <mergeCell ref="E1789:F1789"/>
    <mergeCell ref="E1790:F1790"/>
    <mergeCell ref="E1791:F1791"/>
    <mergeCell ref="E1792:F1792"/>
    <mergeCell ref="BS1:BT1"/>
    <mergeCell ref="I1768:J1768"/>
    <mergeCell ref="G1770:H1770"/>
    <mergeCell ref="Q1768:R1768"/>
    <mergeCell ref="Q1769:R1769"/>
    <mergeCell ref="G1786:H1786"/>
    <mergeCell ref="G1787:H1787"/>
    <mergeCell ref="I1779:J1779"/>
    <mergeCell ref="I1780:J1780"/>
    <mergeCell ref="E1783:F1783"/>
    <mergeCell ref="G1785:H1785"/>
    <mergeCell ref="G1781:H1781"/>
    <mergeCell ref="I1783:J1783"/>
    <mergeCell ref="I1784:J1784"/>
    <mergeCell ref="I1782:J1782"/>
    <mergeCell ref="I1781:J1781"/>
    <mergeCell ref="G1780:H1780"/>
    <mergeCell ref="E1776:F1776"/>
    <mergeCell ref="E1785:F1785"/>
    <mergeCell ref="E1780:F1780"/>
    <mergeCell ref="E1781:F1781"/>
    <mergeCell ref="E1782:F1782"/>
    <mergeCell ref="I1777:J1777"/>
    <mergeCell ref="G1777:H1777"/>
    <mergeCell ref="G1778:H1778"/>
    <mergeCell ref="I1802:J1802"/>
    <mergeCell ref="G1803:H1803"/>
    <mergeCell ref="G1804:H1804"/>
    <mergeCell ref="E1768:F1768"/>
    <mergeCell ref="E1769:F1769"/>
    <mergeCell ref="E1770:F1770"/>
    <mergeCell ref="E1771:F1771"/>
    <mergeCell ref="G1802:H1802"/>
    <mergeCell ref="G1782:H1782"/>
    <mergeCell ref="G1779:H1779"/>
    <mergeCell ref="E1772:F1772"/>
    <mergeCell ref="E1773:F1773"/>
    <mergeCell ref="E1787:F1787"/>
    <mergeCell ref="E1778:F1778"/>
    <mergeCell ref="E1779:F1779"/>
    <mergeCell ref="E1784:F1784"/>
    <mergeCell ref="E1777:F1777"/>
    <mergeCell ref="E1774:F1774"/>
    <mergeCell ref="E1775:F1775"/>
    <mergeCell ref="E1786:F1786"/>
    <mergeCell ref="G1791:H1791"/>
    <mergeCell ref="G1805:H1805"/>
    <mergeCell ref="G1807:H1807"/>
    <mergeCell ref="G1783:H1783"/>
    <mergeCell ref="G1784:H1784"/>
    <mergeCell ref="G1810:H1810"/>
    <mergeCell ref="G1793:H1793"/>
    <mergeCell ref="G1794:H1794"/>
    <mergeCell ref="G1795:H1795"/>
    <mergeCell ref="G1790:H1790"/>
    <mergeCell ref="I1778:J1778"/>
    <mergeCell ref="K1808:L1808"/>
    <mergeCell ref="K1809:L1809"/>
    <mergeCell ref="G1792:H1792"/>
    <mergeCell ref="G1796:H1796"/>
    <mergeCell ref="G1799:H1799"/>
    <mergeCell ref="G1806:H1806"/>
    <mergeCell ref="G1800:H1800"/>
    <mergeCell ref="G1801:H1801"/>
    <mergeCell ref="I1790:J1790"/>
    <mergeCell ref="G1811:H1811"/>
    <mergeCell ref="G1812:H1812"/>
    <mergeCell ref="G1809:H1809"/>
    <mergeCell ref="E1808:F1808"/>
    <mergeCell ref="E1809:F1809"/>
    <mergeCell ref="G1808:H1808"/>
    <mergeCell ref="E1812:F1812"/>
    <mergeCell ref="E1811:F1811"/>
    <mergeCell ref="K1812:L1812"/>
    <mergeCell ref="I1793:J1793"/>
    <mergeCell ref="I1794:J1794"/>
    <mergeCell ref="K1810:L1810"/>
    <mergeCell ref="K1811:L1811"/>
    <mergeCell ref="I1811:J1811"/>
    <mergeCell ref="K1807:L1807"/>
    <mergeCell ref="I1809:J1809"/>
    <mergeCell ref="I1799:J1799"/>
    <mergeCell ref="K1800:L1800"/>
    <mergeCell ref="E1803:F1803"/>
    <mergeCell ref="E1804:F1804"/>
    <mergeCell ref="E1805:F1805"/>
    <mergeCell ref="E1806:F1806"/>
    <mergeCell ref="E1807:F1807"/>
    <mergeCell ref="E1810:F1810"/>
    <mergeCell ref="E1802:F1802"/>
    <mergeCell ref="E1798:F1798"/>
    <mergeCell ref="E1799:F1799"/>
    <mergeCell ref="E1797:F1797"/>
    <mergeCell ref="K1783:L1783"/>
    <mergeCell ref="K1787:L1787"/>
    <mergeCell ref="G1798:H1798"/>
    <mergeCell ref="I1788:J1788"/>
    <mergeCell ref="I1789:J1789"/>
    <mergeCell ref="E1796:F1796"/>
    <mergeCell ref="G1797:H1797"/>
    <mergeCell ref="K1792:L1792"/>
    <mergeCell ref="I1795:J1795"/>
    <mergeCell ref="K1795:L1795"/>
    <mergeCell ref="K1796:L1796"/>
    <mergeCell ref="E1801:F1801"/>
    <mergeCell ref="E1800:F1800"/>
    <mergeCell ref="E1793:F1793"/>
    <mergeCell ref="E1794:F1794"/>
    <mergeCell ref="E1795:F1795"/>
    <mergeCell ref="K1784:L1784"/>
    <mergeCell ref="K1785:L1785"/>
    <mergeCell ref="I1785:J1785"/>
    <mergeCell ref="I1786:J1786"/>
    <mergeCell ref="I1787:J1787"/>
    <mergeCell ref="K1794:L1794"/>
    <mergeCell ref="I1791:J1791"/>
    <mergeCell ref="I1792:J1792"/>
    <mergeCell ref="I1801:J1801"/>
    <mergeCell ref="K1788:L1788"/>
    <mergeCell ref="K1789:L1789"/>
    <mergeCell ref="K1790:L1790"/>
    <mergeCell ref="K1791:L1791"/>
    <mergeCell ref="I1796:J1796"/>
    <mergeCell ref="I1797:J1797"/>
    <mergeCell ref="I1800:J1800"/>
    <mergeCell ref="K1793:L1793"/>
    <mergeCell ref="I1798:J1798"/>
    <mergeCell ref="I1812:J1812"/>
    <mergeCell ref="I1803:J1803"/>
    <mergeCell ref="I1804:J1804"/>
    <mergeCell ref="I1805:J1805"/>
    <mergeCell ref="I1806:J1806"/>
    <mergeCell ref="I1807:J1807"/>
    <mergeCell ref="I1808:J1808"/>
    <mergeCell ref="I1810:J1810"/>
    <mergeCell ref="K1804:L1804"/>
    <mergeCell ref="O1788:P1788"/>
    <mergeCell ref="O1789:P1789"/>
    <mergeCell ref="O1790:P1790"/>
    <mergeCell ref="K1797:L1797"/>
    <mergeCell ref="K1798:L1798"/>
    <mergeCell ref="K1799:L1799"/>
    <mergeCell ref="O1802:P1802"/>
    <mergeCell ref="K1802:L1802"/>
    <mergeCell ref="K1801:L1801"/>
    <mergeCell ref="K1805:L1805"/>
    <mergeCell ref="K1806:L1806"/>
    <mergeCell ref="O1772:P1772"/>
    <mergeCell ref="O1795:P1795"/>
    <mergeCell ref="O1796:P1796"/>
    <mergeCell ref="O1797:P1797"/>
    <mergeCell ref="K1786:L1786"/>
    <mergeCell ref="O1783:P1783"/>
    <mergeCell ref="O1784:P1784"/>
    <mergeCell ref="K1803:L1803"/>
    <mergeCell ref="K1781:L1781"/>
    <mergeCell ref="K1782:L1782"/>
    <mergeCell ref="O1776:P1776"/>
    <mergeCell ref="O1777:P1777"/>
    <mergeCell ref="K1780:L1780"/>
    <mergeCell ref="K1778:L1778"/>
    <mergeCell ref="K1779:L1779"/>
    <mergeCell ref="K1776:L1776"/>
    <mergeCell ref="K1777:L1777"/>
    <mergeCell ref="O1780:P1780"/>
    <mergeCell ref="O1809:P1809"/>
    <mergeCell ref="O1803:P1803"/>
    <mergeCell ref="Q1791:R1791"/>
    <mergeCell ref="Q1788:R1788"/>
    <mergeCell ref="Q1785:R1785"/>
    <mergeCell ref="O1785:P1785"/>
    <mergeCell ref="O1798:P1798"/>
    <mergeCell ref="O1792:P1792"/>
    <mergeCell ref="Q1792:R1792"/>
    <mergeCell ref="O1807:P1807"/>
    <mergeCell ref="O1781:P1781"/>
    <mergeCell ref="O1782:P1782"/>
    <mergeCell ref="O1791:P1791"/>
    <mergeCell ref="Q1795:R1795"/>
    <mergeCell ref="Q1786:R1786"/>
    <mergeCell ref="Q1808:R1808"/>
    <mergeCell ref="O1800:P1800"/>
    <mergeCell ref="O1801:P1801"/>
    <mergeCell ref="O1805:P1805"/>
    <mergeCell ref="O1806:P1806"/>
    <mergeCell ref="O1774:P1774"/>
    <mergeCell ref="Q1812:R1812"/>
    <mergeCell ref="O1793:P1793"/>
    <mergeCell ref="O1794:P1794"/>
    <mergeCell ref="O1786:P1786"/>
    <mergeCell ref="O1787:P1787"/>
    <mergeCell ref="O1808:P1808"/>
    <mergeCell ref="O1811:P1811"/>
    <mergeCell ref="O1812:P1812"/>
    <mergeCell ref="O1799:P1799"/>
    <mergeCell ref="O1810:P1810"/>
    <mergeCell ref="O1804:P1804"/>
    <mergeCell ref="O1778:P1778"/>
    <mergeCell ref="O1779:P1779"/>
    <mergeCell ref="Q1807:R1807"/>
    <mergeCell ref="Q1798:R1798"/>
    <mergeCell ref="Q1799:R1799"/>
    <mergeCell ref="Q1800:R1800"/>
    <mergeCell ref="Q1801:R1801"/>
    <mergeCell ref="Q1802:R1802"/>
    <mergeCell ref="Q1781:R1781"/>
    <mergeCell ref="Q1782:R1782"/>
    <mergeCell ref="Q1779:R1779"/>
    <mergeCell ref="Q1811:R1811"/>
    <mergeCell ref="Q1806:R1806"/>
    <mergeCell ref="Q1810:R1810"/>
    <mergeCell ref="Q1783:R1783"/>
    <mergeCell ref="Q1784:R1784"/>
    <mergeCell ref="Q1803:R1803"/>
    <mergeCell ref="Q1809:R1809"/>
    <mergeCell ref="Q1804:R1804"/>
    <mergeCell ref="Q1805:R1805"/>
    <mergeCell ref="U1772:V1772"/>
    <mergeCell ref="U1773:V1773"/>
    <mergeCell ref="Q1789:R1789"/>
    <mergeCell ref="Q1787:R1787"/>
    <mergeCell ref="S1790:T1790"/>
    <mergeCell ref="S1788:T1788"/>
    <mergeCell ref="S1789:T1789"/>
    <mergeCell ref="Q1790:R1790"/>
    <mergeCell ref="S1787:T1787"/>
    <mergeCell ref="Q1774:R1774"/>
    <mergeCell ref="Q1778:R1778"/>
    <mergeCell ref="S1776:T1776"/>
    <mergeCell ref="U1768:V1768"/>
    <mergeCell ref="U1769:V1769"/>
    <mergeCell ref="U1770:V1770"/>
    <mergeCell ref="S1774:T1774"/>
    <mergeCell ref="S1773:T1773"/>
    <mergeCell ref="S1772:T1772"/>
    <mergeCell ref="U1771:V1771"/>
    <mergeCell ref="S1771:T1771"/>
    <mergeCell ref="S1775:T1775"/>
    <mergeCell ref="S1768:T1768"/>
    <mergeCell ref="S1769:T1769"/>
    <mergeCell ref="S1770:T1770"/>
    <mergeCell ref="U1774:V1774"/>
    <mergeCell ref="Q1777:R1777"/>
    <mergeCell ref="Q1775:R1775"/>
    <mergeCell ref="Q1776:R1776"/>
    <mergeCell ref="Q1773:R1773"/>
    <mergeCell ref="Q1772:R1772"/>
    <mergeCell ref="Q1770:R1770"/>
    <mergeCell ref="S1797:T1797"/>
    <mergeCell ref="S1794:T1794"/>
    <mergeCell ref="S1793:T1793"/>
    <mergeCell ref="S1798:T1798"/>
    <mergeCell ref="S1802:T1802"/>
    <mergeCell ref="Q1780:R1780"/>
    <mergeCell ref="Q1796:R1796"/>
    <mergeCell ref="Q1797:R1797"/>
    <mergeCell ref="Q1793:R1793"/>
    <mergeCell ref="Q1794:R1794"/>
    <mergeCell ref="U1808:V1808"/>
    <mergeCell ref="U1809:V1809"/>
    <mergeCell ref="S1806:T1806"/>
    <mergeCell ref="S1778:T1778"/>
    <mergeCell ref="S1779:T1779"/>
    <mergeCell ref="S1780:T1780"/>
    <mergeCell ref="S1781:T1781"/>
    <mergeCell ref="S1791:T1791"/>
    <mergeCell ref="S1782:T1782"/>
    <mergeCell ref="S1786:T1786"/>
    <mergeCell ref="U1803:V1803"/>
    <mergeCell ref="S1809:T1809"/>
    <mergeCell ref="S1810:T1810"/>
    <mergeCell ref="S1807:T1807"/>
    <mergeCell ref="U1810:V1810"/>
    <mergeCell ref="U1806:V1806"/>
    <mergeCell ref="U1807:V1807"/>
    <mergeCell ref="S1804:T1804"/>
    <mergeCell ref="S1805:T1805"/>
    <mergeCell ref="U1805:V1805"/>
    <mergeCell ref="S1777:T1777"/>
    <mergeCell ref="U1776:V1776"/>
    <mergeCell ref="S1799:T1799"/>
    <mergeCell ref="S1800:T1800"/>
    <mergeCell ref="S1801:T1801"/>
    <mergeCell ref="U1801:V1801"/>
    <mergeCell ref="U1778:V1778"/>
    <mergeCell ref="U1779:V1779"/>
    <mergeCell ref="U1780:V1780"/>
    <mergeCell ref="U1781:V1781"/>
    <mergeCell ref="S1812:T1812"/>
    <mergeCell ref="S1783:T1783"/>
    <mergeCell ref="S1784:T1784"/>
    <mergeCell ref="S1785:T1785"/>
    <mergeCell ref="S1808:T1808"/>
    <mergeCell ref="S1803:T1803"/>
    <mergeCell ref="S1811:T1811"/>
    <mergeCell ref="S1792:T1792"/>
    <mergeCell ref="S1795:T1795"/>
    <mergeCell ref="S1796:T1796"/>
    <mergeCell ref="U1782:V1782"/>
    <mergeCell ref="U1790:V1790"/>
    <mergeCell ref="U1791:V1791"/>
    <mergeCell ref="U1792:V1792"/>
    <mergeCell ref="U1783:V1783"/>
    <mergeCell ref="U1784:V1784"/>
    <mergeCell ref="U1785:V1785"/>
    <mergeCell ref="U1789:V1789"/>
    <mergeCell ref="AC1774:AD1774"/>
    <mergeCell ref="U1798:V1798"/>
    <mergeCell ref="U1799:V1799"/>
    <mergeCell ref="U1800:V1800"/>
    <mergeCell ref="U1775:V1775"/>
    <mergeCell ref="U1777:V1777"/>
    <mergeCell ref="AA1787:AB1787"/>
    <mergeCell ref="AC1787:AD1787"/>
    <mergeCell ref="Y1783:Z1783"/>
    <mergeCell ref="Y1785:Z1785"/>
    <mergeCell ref="AE1787:AF1787"/>
    <mergeCell ref="AA1765:AB1765"/>
    <mergeCell ref="AC1765:AD1765"/>
    <mergeCell ref="AE1765:AF1765"/>
    <mergeCell ref="AE1777:AF1777"/>
    <mergeCell ref="AE1776:AF1776"/>
    <mergeCell ref="AE1773:AF1773"/>
    <mergeCell ref="AA1775:AB1775"/>
    <mergeCell ref="AE1784:AF1784"/>
    <mergeCell ref="AA1785:AB1785"/>
    <mergeCell ref="AC1785:AD1785"/>
    <mergeCell ref="AE1783:AF1783"/>
    <mergeCell ref="AC1772:AD1772"/>
    <mergeCell ref="Y1767:Z1767"/>
    <mergeCell ref="AA1767:AB1767"/>
    <mergeCell ref="AC1767:AD1767"/>
    <mergeCell ref="Y1770:Z1770"/>
    <mergeCell ref="AA1770:AB1770"/>
    <mergeCell ref="Y1769:Z1769"/>
    <mergeCell ref="AE1780:AF1780"/>
    <mergeCell ref="AE1779:AF1779"/>
    <mergeCell ref="Y1775:Z1775"/>
    <mergeCell ref="AC1775:AD1775"/>
    <mergeCell ref="AE1775:AF1775"/>
    <mergeCell ref="Y1778:Z1778"/>
    <mergeCell ref="AA1778:AB1778"/>
    <mergeCell ref="AC1778:AD1778"/>
    <mergeCell ref="AE1778:AF1778"/>
    <mergeCell ref="AE1766:AF1766"/>
    <mergeCell ref="AE1771:AF1771"/>
    <mergeCell ref="Y1772:Z1772"/>
    <mergeCell ref="AA1772:AB1772"/>
    <mergeCell ref="Y1766:Z1766"/>
    <mergeCell ref="AA1766:AB1766"/>
    <mergeCell ref="AC1766:AD1766"/>
    <mergeCell ref="AA1769:AB1769"/>
    <mergeCell ref="AC1769:AD1769"/>
    <mergeCell ref="Y1768:Z1768"/>
    <mergeCell ref="AA1791:AB1791"/>
    <mergeCell ref="Y1791:Z1791"/>
    <mergeCell ref="Y1787:Z1787"/>
    <mergeCell ref="AE1772:AF1772"/>
    <mergeCell ref="AC1776:AD1776"/>
    <mergeCell ref="Y1779:Z1779"/>
    <mergeCell ref="Y1774:Z1774"/>
    <mergeCell ref="AA1774:AB1774"/>
    <mergeCell ref="AC1779:AD1779"/>
    <mergeCell ref="AE1774:AF1774"/>
    <mergeCell ref="U1796:V1796"/>
    <mergeCell ref="U1786:V1786"/>
    <mergeCell ref="U1787:V1787"/>
    <mergeCell ref="U1793:V1793"/>
    <mergeCell ref="U1794:V1794"/>
    <mergeCell ref="U1795:V1795"/>
    <mergeCell ref="U1811:V1811"/>
    <mergeCell ref="AA1779:AB1779"/>
    <mergeCell ref="Y1780:Z1780"/>
    <mergeCell ref="AA1780:AB1780"/>
    <mergeCell ref="AA1783:AB1783"/>
    <mergeCell ref="U1788:V1788"/>
    <mergeCell ref="U1802:V1802"/>
    <mergeCell ref="U1804:V1804"/>
    <mergeCell ref="U1797:V1797"/>
    <mergeCell ref="Y1786:Z1786"/>
    <mergeCell ref="AC1780:AD1780"/>
    <mergeCell ref="U1812:V1812"/>
    <mergeCell ref="Y1777:Z1777"/>
    <mergeCell ref="AA1777:AB1777"/>
    <mergeCell ref="AC1777:AD1777"/>
    <mergeCell ref="Y1784:Z1784"/>
    <mergeCell ref="AA1784:AB1784"/>
    <mergeCell ref="AC1784:AD1784"/>
    <mergeCell ref="Y1788:Z1788"/>
    <mergeCell ref="AA1788:AB1788"/>
    <mergeCell ref="AE1781:AF1781"/>
    <mergeCell ref="Y1782:Z1782"/>
    <mergeCell ref="AA1782:AB1782"/>
    <mergeCell ref="AC1782:AD1782"/>
    <mergeCell ref="AE1782:AF1782"/>
    <mergeCell ref="Y1781:Z1781"/>
    <mergeCell ref="AA1781:AB1781"/>
    <mergeCell ref="AC1781:AD1781"/>
    <mergeCell ref="AA1768:AB1768"/>
    <mergeCell ref="AE1767:AF1767"/>
    <mergeCell ref="AC1788:AD1788"/>
    <mergeCell ref="AE1788:AF1788"/>
    <mergeCell ref="AE1769:AF1769"/>
    <mergeCell ref="AC1770:AD1770"/>
    <mergeCell ref="AE1785:AF1785"/>
    <mergeCell ref="AC1786:AD1786"/>
    <mergeCell ref="AE1786:AF1786"/>
    <mergeCell ref="AE1770:AF1770"/>
    <mergeCell ref="AC1783:AD1783"/>
    <mergeCell ref="AE1768:AF1768"/>
    <mergeCell ref="Y1793:Z1793"/>
    <mergeCell ref="AA1793:AB1793"/>
    <mergeCell ref="AC1793:AD1793"/>
    <mergeCell ref="Y1773:Z1773"/>
    <mergeCell ref="AA1773:AB1773"/>
    <mergeCell ref="AC1773:AD1773"/>
    <mergeCell ref="Y1776:Z1776"/>
    <mergeCell ref="AA1776:AB1776"/>
    <mergeCell ref="Y1792:Z1792"/>
    <mergeCell ref="AA1792:AB1792"/>
    <mergeCell ref="AC1768:AD1768"/>
    <mergeCell ref="AA1786:AB1786"/>
    <mergeCell ref="Y1771:Z1771"/>
    <mergeCell ref="AA1771:AB1771"/>
    <mergeCell ref="AC1771:AD1771"/>
    <mergeCell ref="Y1789:Z1789"/>
    <mergeCell ref="AA1789:AB1789"/>
    <mergeCell ref="AC1789:AD1789"/>
    <mergeCell ref="AE1789:AF1789"/>
    <mergeCell ref="AC1794:AD1794"/>
    <mergeCell ref="AE1794:AF1794"/>
    <mergeCell ref="AE1792:AF1792"/>
    <mergeCell ref="AE1790:AF1790"/>
    <mergeCell ref="AC1791:AD1791"/>
    <mergeCell ref="AE1791:AF1791"/>
    <mergeCell ref="AC1790:AD1790"/>
    <mergeCell ref="AE1793:AF1793"/>
    <mergeCell ref="AC1792:AD1792"/>
    <mergeCell ref="AE1797:AF1797"/>
    <mergeCell ref="Y1790:Z1790"/>
    <mergeCell ref="AA1790:AB1790"/>
    <mergeCell ref="Y1795:Z1795"/>
    <mergeCell ref="AA1795:AB1795"/>
    <mergeCell ref="Y1797:Z1797"/>
    <mergeCell ref="AA1797:AB1797"/>
    <mergeCell ref="AC1797:AD1797"/>
    <mergeCell ref="Y1794:Z1794"/>
    <mergeCell ref="AA1794:AB1794"/>
    <mergeCell ref="AE1799:AF1799"/>
    <mergeCell ref="Y1798:Z1798"/>
    <mergeCell ref="AA1798:AB1798"/>
    <mergeCell ref="AC1798:AD1798"/>
    <mergeCell ref="AE1798:AF1798"/>
    <mergeCell ref="Y1799:Z1799"/>
    <mergeCell ref="AA1799:AB1799"/>
    <mergeCell ref="AC1799:AD1799"/>
    <mergeCell ref="Y1796:Z1796"/>
    <mergeCell ref="AA1796:AB1796"/>
    <mergeCell ref="AC1796:AD1796"/>
    <mergeCell ref="AE1796:AF1796"/>
    <mergeCell ref="Y1803:Z1803"/>
    <mergeCell ref="AA1803:AB1803"/>
    <mergeCell ref="AC1803:AD1803"/>
    <mergeCell ref="AE1803:AF1803"/>
    <mergeCell ref="Y1801:Z1801"/>
    <mergeCell ref="AA1801:AB1801"/>
    <mergeCell ref="AC1801:AD1801"/>
    <mergeCell ref="AC1795:AD1795"/>
    <mergeCell ref="AE1795:AF1795"/>
    <mergeCell ref="Y1802:Z1802"/>
    <mergeCell ref="AA1802:AB1802"/>
    <mergeCell ref="AC1802:AD1802"/>
    <mergeCell ref="AE1802:AF1802"/>
    <mergeCell ref="Y1800:Z1800"/>
    <mergeCell ref="AA1800:AB1800"/>
    <mergeCell ref="AC1800:AD1800"/>
    <mergeCell ref="AE1800:AF1800"/>
    <mergeCell ref="AC1811:AD1811"/>
    <mergeCell ref="AE1811:AF1811"/>
    <mergeCell ref="Y1809:Z1809"/>
    <mergeCell ref="AA1810:AB1810"/>
    <mergeCell ref="AC1810:AD1810"/>
    <mergeCell ref="Y1810:Z1810"/>
    <mergeCell ref="AE1810:AF1810"/>
    <mergeCell ref="AA1809:AB1809"/>
    <mergeCell ref="AC1809:AD1809"/>
    <mergeCell ref="AE1809:AF1809"/>
    <mergeCell ref="AE1806:AF1806"/>
    <mergeCell ref="Y1807:Z1807"/>
    <mergeCell ref="Y1804:Z1804"/>
    <mergeCell ref="AA1804:AB1804"/>
    <mergeCell ref="AC1804:AD1804"/>
    <mergeCell ref="AE1804:AF1804"/>
    <mergeCell ref="AK1768:AL1768"/>
    <mergeCell ref="AI1767:AJ1767"/>
    <mergeCell ref="AE1801:AF1801"/>
    <mergeCell ref="Y1808:Z1808"/>
    <mergeCell ref="AA1808:AB1808"/>
    <mergeCell ref="AC1808:AD1808"/>
    <mergeCell ref="AE1808:AF1808"/>
    <mergeCell ref="Y1806:Z1806"/>
    <mergeCell ref="AA1806:AB1806"/>
    <mergeCell ref="AC1806:AD1806"/>
    <mergeCell ref="AM1770:AN1770"/>
    <mergeCell ref="AM1773:AN1773"/>
    <mergeCell ref="AA1807:AB1807"/>
    <mergeCell ref="AC1807:AD1807"/>
    <mergeCell ref="AE1807:AF1807"/>
    <mergeCell ref="AM1767:AN1767"/>
    <mergeCell ref="AI1769:AJ1769"/>
    <mergeCell ref="AK1769:AL1769"/>
    <mergeCell ref="AM1769:AN1769"/>
    <mergeCell ref="AI1768:AJ1768"/>
    <mergeCell ref="AI1765:AJ1765"/>
    <mergeCell ref="AK1765:AL1765"/>
    <mergeCell ref="AK1767:AL1767"/>
    <mergeCell ref="AM1768:AN1768"/>
    <mergeCell ref="Y1805:Z1805"/>
    <mergeCell ref="AA1805:AB1805"/>
    <mergeCell ref="AC1805:AD1805"/>
    <mergeCell ref="AE1805:AF1805"/>
    <mergeCell ref="AI1770:AJ1770"/>
    <mergeCell ref="AK1770:AL1770"/>
    <mergeCell ref="AM1772:AN1772"/>
    <mergeCell ref="AI1771:AJ1771"/>
    <mergeCell ref="AK1771:AL1771"/>
    <mergeCell ref="AM1771:AN1771"/>
    <mergeCell ref="AM1765:AN1765"/>
    <mergeCell ref="AO1765:AP1765"/>
    <mergeCell ref="AI1766:AJ1766"/>
    <mergeCell ref="AK1766:AL1766"/>
    <mergeCell ref="AM1766:AN1766"/>
    <mergeCell ref="AO1766:AP1766"/>
    <mergeCell ref="AI1775:AJ1775"/>
    <mergeCell ref="AK1775:AL1775"/>
    <mergeCell ref="AM1775:AN1775"/>
    <mergeCell ref="AI1772:AJ1772"/>
    <mergeCell ref="AK1773:AL1773"/>
    <mergeCell ref="AI1774:AJ1774"/>
    <mergeCell ref="AK1774:AL1774"/>
    <mergeCell ref="AM1774:AN1774"/>
    <mergeCell ref="AI1773:AJ1773"/>
    <mergeCell ref="AK1772:AL1772"/>
    <mergeCell ref="AO1768:AP1768"/>
    <mergeCell ref="AO1770:AP1770"/>
    <mergeCell ref="AO1771:AP1771"/>
    <mergeCell ref="AO1767:AP1767"/>
    <mergeCell ref="AO1769:AP1769"/>
    <mergeCell ref="AI1780:AJ1780"/>
    <mergeCell ref="AK1780:AL1780"/>
    <mergeCell ref="AM1780:AN1780"/>
    <mergeCell ref="AO1772:AP1772"/>
    <mergeCell ref="AO1775:AP1775"/>
    <mergeCell ref="AI1781:AJ1781"/>
    <mergeCell ref="AK1781:AL1781"/>
    <mergeCell ref="AM1781:AN1781"/>
    <mergeCell ref="AI1782:AJ1782"/>
    <mergeCell ref="AK1782:AL1782"/>
    <mergeCell ref="AM1782:AN1782"/>
    <mergeCell ref="AI1779:AJ1779"/>
    <mergeCell ref="AK1779:AL1779"/>
    <mergeCell ref="AM1779:AN1779"/>
    <mergeCell ref="AO1774:AP1774"/>
    <mergeCell ref="AI1778:AJ1778"/>
    <mergeCell ref="AI1776:AJ1776"/>
    <mergeCell ref="AK1776:AL1776"/>
    <mergeCell ref="AM1776:AN1776"/>
    <mergeCell ref="AI1777:AJ1777"/>
    <mergeCell ref="AK1777:AL1777"/>
    <mergeCell ref="AK1783:AL1783"/>
    <mergeCell ref="AM1783:AN1783"/>
    <mergeCell ref="AM1777:AN1777"/>
    <mergeCell ref="AO1777:AP1777"/>
    <mergeCell ref="AK1778:AL1778"/>
    <mergeCell ref="AM1778:AN1778"/>
    <mergeCell ref="AI1787:AJ1787"/>
    <mergeCell ref="AI1784:AJ1784"/>
    <mergeCell ref="AI1783:AJ1783"/>
    <mergeCell ref="AI1785:AJ1785"/>
    <mergeCell ref="AO1779:AP1779"/>
    <mergeCell ref="AK1785:AL1785"/>
    <mergeCell ref="AM1785:AN1785"/>
    <mergeCell ref="AO1785:AP1785"/>
    <mergeCell ref="AO1783:AP1783"/>
    <mergeCell ref="AK1784:AL1784"/>
    <mergeCell ref="AM1795:AN1795"/>
    <mergeCell ref="AO1795:AP1795"/>
    <mergeCell ref="AM1787:AN1787"/>
    <mergeCell ref="AO1787:AP1787"/>
    <mergeCell ref="AO1790:AP1790"/>
    <mergeCell ref="AM1793:AN1793"/>
    <mergeCell ref="AM1789:AN1789"/>
    <mergeCell ref="AO1789:AP1789"/>
    <mergeCell ref="AM1788:AN1788"/>
    <mergeCell ref="AO1788:AP1788"/>
    <mergeCell ref="AI1789:AJ1789"/>
    <mergeCell ref="AK1789:AL1789"/>
    <mergeCell ref="AI1792:AJ1792"/>
    <mergeCell ref="AK1794:AL1794"/>
    <mergeCell ref="AK1792:AL1792"/>
    <mergeCell ref="AK1788:AL1788"/>
    <mergeCell ref="AI1791:AJ1791"/>
    <mergeCell ref="AK1791:AL1791"/>
    <mergeCell ref="AI1788:AJ1788"/>
    <mergeCell ref="AK1798:AL1798"/>
    <mergeCell ref="AI1798:AJ1798"/>
    <mergeCell ref="AI1797:AJ1797"/>
    <mergeCell ref="AK1797:AL1797"/>
    <mergeCell ref="AI1786:AJ1786"/>
    <mergeCell ref="AK1786:AL1786"/>
    <mergeCell ref="AI1790:AJ1790"/>
    <mergeCell ref="AK1790:AL1790"/>
    <mergeCell ref="AI1794:AJ1794"/>
    <mergeCell ref="AK1787:AL1787"/>
    <mergeCell ref="AM1799:AN1799"/>
    <mergeCell ref="AI1799:AJ1799"/>
    <mergeCell ref="AK1799:AL1799"/>
    <mergeCell ref="AI1800:AJ1800"/>
    <mergeCell ref="AK1800:AL1800"/>
    <mergeCell ref="AM1800:AN1800"/>
    <mergeCell ref="AI1796:AJ1796"/>
    <mergeCell ref="AK1796:AL1796"/>
    <mergeCell ref="AK1793:AL1793"/>
    <mergeCell ref="AI1795:AJ1795"/>
    <mergeCell ref="AK1795:AL1795"/>
    <mergeCell ref="AI1793:AJ1793"/>
    <mergeCell ref="AI1807:AJ1807"/>
    <mergeCell ref="AK1807:AL1807"/>
    <mergeCell ref="AI1810:AJ1810"/>
    <mergeCell ref="AK1810:AL1810"/>
    <mergeCell ref="AI1809:AJ1809"/>
    <mergeCell ref="AK1809:AL1809"/>
    <mergeCell ref="AM1798:AN1798"/>
    <mergeCell ref="AO1804:AP1804"/>
    <mergeCell ref="AO1793:AP1793"/>
    <mergeCell ref="AO1799:AP1799"/>
    <mergeCell ref="AO1780:AP1780"/>
    <mergeCell ref="AO1781:AP1781"/>
    <mergeCell ref="AO1796:AP1796"/>
    <mergeCell ref="AO1782:AP1782"/>
    <mergeCell ref="AO1791:AP1791"/>
    <mergeCell ref="AO1801:AP1801"/>
    <mergeCell ref="AO1802:AP1802"/>
    <mergeCell ref="AM1786:AN1786"/>
    <mergeCell ref="AO1786:AP1786"/>
    <mergeCell ref="AM1790:AN1790"/>
    <mergeCell ref="AO1773:AP1773"/>
    <mergeCell ref="AO1803:AP1803"/>
    <mergeCell ref="AO1797:AP1797"/>
    <mergeCell ref="AO1778:AP1778"/>
    <mergeCell ref="AM1796:AN1796"/>
    <mergeCell ref="AM1801:AN1801"/>
    <mergeCell ref="AO1776:AP1776"/>
    <mergeCell ref="AM1794:AN1794"/>
    <mergeCell ref="AO1794:AP1794"/>
    <mergeCell ref="AM1792:AN1792"/>
    <mergeCell ref="AO1792:AP1792"/>
    <mergeCell ref="AM1791:AN1791"/>
    <mergeCell ref="AM1784:AN1784"/>
    <mergeCell ref="AO1784:AP1784"/>
    <mergeCell ref="AK1805:AL1805"/>
    <mergeCell ref="AM1797:AN1797"/>
    <mergeCell ref="AI1803:AJ1803"/>
    <mergeCell ref="AK1803:AL1803"/>
    <mergeCell ref="AI1802:AJ1802"/>
    <mergeCell ref="AK1802:AL1802"/>
    <mergeCell ref="AM1802:AN1802"/>
    <mergeCell ref="AM1803:AN1803"/>
    <mergeCell ref="AI1801:AJ1801"/>
    <mergeCell ref="AK1801:AL1801"/>
    <mergeCell ref="AO1798:AP1798"/>
    <mergeCell ref="AI1806:AJ1806"/>
    <mergeCell ref="AK1806:AL1806"/>
    <mergeCell ref="AM1806:AN1806"/>
    <mergeCell ref="AO1800:AP1800"/>
    <mergeCell ref="AO1805:AP1805"/>
    <mergeCell ref="AI1804:AJ1804"/>
    <mergeCell ref="AK1804:AL1804"/>
    <mergeCell ref="AM1804:AN1804"/>
    <mergeCell ref="AI1805:AJ1805"/>
    <mergeCell ref="AM1810:AN1810"/>
    <mergeCell ref="AM1805:AN1805"/>
    <mergeCell ref="AO1811:AP1811"/>
    <mergeCell ref="AM1809:AN1809"/>
    <mergeCell ref="AO1809:AP1809"/>
    <mergeCell ref="AO1810:AP1810"/>
    <mergeCell ref="AM1811:AN1811"/>
    <mergeCell ref="AO1806:AP1806"/>
    <mergeCell ref="AO1807:AP1807"/>
    <mergeCell ref="AM1807:AN1807"/>
    <mergeCell ref="AS1778:AT1778"/>
    <mergeCell ref="AS1774:AT1774"/>
    <mergeCell ref="AS1782:AT1782"/>
    <mergeCell ref="AS1788:AT1788"/>
    <mergeCell ref="AS1784:AT1784"/>
    <mergeCell ref="AS1776:AT1776"/>
    <mergeCell ref="AS1783:AT1783"/>
    <mergeCell ref="AS1781:AT1781"/>
    <mergeCell ref="AS1777:AT1777"/>
    <mergeCell ref="AS1780:AT1780"/>
    <mergeCell ref="AU1767:AV1767"/>
    <mergeCell ref="AW1767:AX1767"/>
    <mergeCell ref="AY1767:AZ1767"/>
    <mergeCell ref="AS1768:AT1768"/>
    <mergeCell ref="AU1768:AV1768"/>
    <mergeCell ref="AW1768:AX1768"/>
    <mergeCell ref="AY1768:AZ1768"/>
    <mergeCell ref="AS1767:AT1767"/>
    <mergeCell ref="AS1765:AT1765"/>
    <mergeCell ref="AU1765:AV1765"/>
    <mergeCell ref="AW1765:AX1765"/>
    <mergeCell ref="AY1765:AZ1765"/>
    <mergeCell ref="AS1766:AT1766"/>
    <mergeCell ref="AU1766:AV1766"/>
    <mergeCell ref="AW1766:AX1766"/>
    <mergeCell ref="AY1766:AZ1766"/>
    <mergeCell ref="AY1772:AZ1772"/>
    <mergeCell ref="AS1773:AT1773"/>
    <mergeCell ref="AU1773:AV1773"/>
    <mergeCell ref="AW1773:AX1773"/>
    <mergeCell ref="AY1773:AZ1773"/>
    <mergeCell ref="AS1772:AT1772"/>
    <mergeCell ref="AU1772:AV1772"/>
    <mergeCell ref="AW1772:AX1772"/>
    <mergeCell ref="AW1769:AX1769"/>
    <mergeCell ref="AY1770:AZ1770"/>
    <mergeCell ref="AS1771:AT1771"/>
    <mergeCell ref="AU1771:AV1771"/>
    <mergeCell ref="AW1771:AX1771"/>
    <mergeCell ref="AY1771:AZ1771"/>
    <mergeCell ref="AS1770:AT1770"/>
    <mergeCell ref="AU1770:AV1770"/>
    <mergeCell ref="AW1770:AX1770"/>
    <mergeCell ref="AU1776:AV1776"/>
    <mergeCell ref="AW1776:AX1776"/>
    <mergeCell ref="AY1769:AZ1769"/>
    <mergeCell ref="AY1774:AZ1774"/>
    <mergeCell ref="AS1775:AT1775"/>
    <mergeCell ref="AU1775:AV1775"/>
    <mergeCell ref="AU1774:AV1774"/>
    <mergeCell ref="AW1774:AX1774"/>
    <mergeCell ref="AS1769:AT1769"/>
    <mergeCell ref="AU1769:AV1769"/>
    <mergeCell ref="AW1775:AX1775"/>
    <mergeCell ref="AY1775:AZ1775"/>
    <mergeCell ref="AU1782:AV1782"/>
    <mergeCell ref="AW1782:AX1782"/>
    <mergeCell ref="AY1782:AZ1782"/>
    <mergeCell ref="AW1780:AX1780"/>
    <mergeCell ref="AY1776:AZ1776"/>
    <mergeCell ref="AU1777:AV1777"/>
    <mergeCell ref="AW1777:AX1777"/>
    <mergeCell ref="AY1777:AZ1777"/>
    <mergeCell ref="AU1778:AV1778"/>
    <mergeCell ref="AW1778:AX1778"/>
    <mergeCell ref="AY1778:AZ1778"/>
    <mergeCell ref="AY1780:AZ1780"/>
    <mergeCell ref="AU1783:AV1783"/>
    <mergeCell ref="AW1783:AX1783"/>
    <mergeCell ref="AY1783:AZ1783"/>
    <mergeCell ref="AU1781:AV1781"/>
    <mergeCell ref="AW1781:AX1781"/>
    <mergeCell ref="AY1781:AZ1781"/>
    <mergeCell ref="AU1788:AV1788"/>
    <mergeCell ref="AW1788:AX1788"/>
    <mergeCell ref="AY1788:AZ1788"/>
    <mergeCell ref="AS1787:AT1787"/>
    <mergeCell ref="AU1787:AV1787"/>
    <mergeCell ref="AW1787:AX1787"/>
    <mergeCell ref="AY1787:AZ1787"/>
    <mergeCell ref="AS1779:AT1779"/>
    <mergeCell ref="AU1779:AV1779"/>
    <mergeCell ref="AW1779:AX1779"/>
    <mergeCell ref="AY1779:AZ1779"/>
    <mergeCell ref="AS1786:AT1786"/>
    <mergeCell ref="AY1786:AZ1786"/>
    <mergeCell ref="AU1780:AV1780"/>
    <mergeCell ref="AW1785:AX1785"/>
    <mergeCell ref="AY1785:AZ1785"/>
    <mergeCell ref="AS1785:AT1785"/>
    <mergeCell ref="AU1784:AV1784"/>
    <mergeCell ref="AW1784:AX1784"/>
    <mergeCell ref="AY1784:AZ1784"/>
    <mergeCell ref="AU1785:AV1785"/>
    <mergeCell ref="AU1786:AV1786"/>
    <mergeCell ref="AW1786:AX1786"/>
    <mergeCell ref="AS1793:AT1793"/>
    <mergeCell ref="AU1793:AV1793"/>
    <mergeCell ref="AW1793:AX1793"/>
    <mergeCell ref="AS1792:AT1792"/>
    <mergeCell ref="AS1795:AT1795"/>
    <mergeCell ref="AU1795:AV1795"/>
    <mergeCell ref="AS1794:AT1794"/>
    <mergeCell ref="AU1794:AV1794"/>
    <mergeCell ref="AS1797:AT1797"/>
    <mergeCell ref="AU1797:AV1797"/>
    <mergeCell ref="AW1797:AX1797"/>
    <mergeCell ref="AY1797:AZ1797"/>
    <mergeCell ref="AS1798:AT1798"/>
    <mergeCell ref="AU1798:AV1798"/>
    <mergeCell ref="AW1798:AX1798"/>
    <mergeCell ref="AY1798:AZ1798"/>
    <mergeCell ref="AY1792:AZ1792"/>
    <mergeCell ref="AW1795:AX1795"/>
    <mergeCell ref="AY1795:AZ1795"/>
    <mergeCell ref="AU1790:AV1790"/>
    <mergeCell ref="AU1791:AV1791"/>
    <mergeCell ref="AW1794:AX1794"/>
    <mergeCell ref="AY1794:AZ1794"/>
    <mergeCell ref="AY1793:AZ1793"/>
    <mergeCell ref="AS1796:AT1796"/>
    <mergeCell ref="AU1796:AV1796"/>
    <mergeCell ref="AW1796:AX1796"/>
    <mergeCell ref="AY1796:AZ1796"/>
    <mergeCell ref="AY1789:AZ1789"/>
    <mergeCell ref="AW1790:AX1790"/>
    <mergeCell ref="AY1790:AZ1790"/>
    <mergeCell ref="AU1792:AV1792"/>
    <mergeCell ref="AW1792:AX1792"/>
    <mergeCell ref="AY1791:AZ1791"/>
    <mergeCell ref="AS1789:AT1789"/>
    <mergeCell ref="AU1789:AV1789"/>
    <mergeCell ref="AW1789:AX1789"/>
    <mergeCell ref="AS1791:AT1791"/>
    <mergeCell ref="AW1791:AX1791"/>
    <mergeCell ref="AS1790:AT1790"/>
    <mergeCell ref="AS1803:AT1803"/>
    <mergeCell ref="AU1803:AV1803"/>
    <mergeCell ref="AW1803:AX1803"/>
    <mergeCell ref="AY1803:AZ1803"/>
    <mergeCell ref="AS1804:AT1804"/>
    <mergeCell ref="AU1804:AV1804"/>
    <mergeCell ref="AW1804:AX1804"/>
    <mergeCell ref="AY1804:AZ1804"/>
    <mergeCell ref="AS1801:AT1801"/>
    <mergeCell ref="AU1801:AV1801"/>
    <mergeCell ref="AW1801:AX1801"/>
    <mergeCell ref="AY1801:AZ1801"/>
    <mergeCell ref="AS1802:AT1802"/>
    <mergeCell ref="AU1802:AV1802"/>
    <mergeCell ref="AW1802:AX1802"/>
    <mergeCell ref="AY1802:AZ1802"/>
    <mergeCell ref="AU1800:AV1800"/>
    <mergeCell ref="AW1800:AX1800"/>
    <mergeCell ref="AY1800:AZ1800"/>
    <mergeCell ref="AS1799:AT1799"/>
    <mergeCell ref="AU1799:AV1799"/>
    <mergeCell ref="AW1799:AX1799"/>
    <mergeCell ref="AY1799:AZ1799"/>
    <mergeCell ref="BC1779:BD1779"/>
    <mergeCell ref="BE1779:BF1779"/>
    <mergeCell ref="BC1777:BD1777"/>
    <mergeCell ref="BE1777:BF1777"/>
    <mergeCell ref="BG1779:BH1779"/>
    <mergeCell ref="BI1779:BJ1779"/>
    <mergeCell ref="BC1778:BD1778"/>
    <mergeCell ref="BE1778:BF1778"/>
    <mergeCell ref="BC1768:BD1768"/>
    <mergeCell ref="BE1768:BF1768"/>
    <mergeCell ref="BG1768:BH1768"/>
    <mergeCell ref="BI1768:BJ1768"/>
    <mergeCell ref="BG1771:BH1771"/>
    <mergeCell ref="BI1771:BJ1771"/>
    <mergeCell ref="BG1769:BH1769"/>
    <mergeCell ref="BI1769:BJ1769"/>
    <mergeCell ref="BC1770:BD1770"/>
    <mergeCell ref="BE1770:BF1770"/>
    <mergeCell ref="BC1767:BD1767"/>
    <mergeCell ref="BE1767:BF1767"/>
    <mergeCell ref="BG1777:BH1777"/>
    <mergeCell ref="BI1777:BJ1777"/>
    <mergeCell ref="BC1775:BD1775"/>
    <mergeCell ref="BE1775:BF1775"/>
    <mergeCell ref="BC1776:BD1776"/>
    <mergeCell ref="BE1776:BF1776"/>
    <mergeCell ref="BG1776:BH1776"/>
    <mergeCell ref="BI1776:BJ1776"/>
    <mergeCell ref="BG1765:BH1765"/>
    <mergeCell ref="BI1765:BJ1765"/>
    <mergeCell ref="BC1766:BD1766"/>
    <mergeCell ref="BE1766:BF1766"/>
    <mergeCell ref="BC1765:BD1765"/>
    <mergeCell ref="BE1765:BF1765"/>
    <mergeCell ref="BG1766:BH1766"/>
    <mergeCell ref="BI1766:BJ1766"/>
    <mergeCell ref="BG1767:BH1767"/>
    <mergeCell ref="BI1767:BJ1767"/>
    <mergeCell ref="BG1774:BH1774"/>
    <mergeCell ref="BI1774:BJ1774"/>
    <mergeCell ref="BG1772:BH1772"/>
    <mergeCell ref="BI1772:BJ1772"/>
    <mergeCell ref="BG1773:BH1773"/>
    <mergeCell ref="BI1773:BJ1773"/>
    <mergeCell ref="BG1770:BH1770"/>
    <mergeCell ref="BI1770:BJ1770"/>
    <mergeCell ref="BG1780:BH1780"/>
    <mergeCell ref="BI1780:BJ1780"/>
    <mergeCell ref="BG1778:BH1778"/>
    <mergeCell ref="BI1778:BJ1778"/>
    <mergeCell ref="BG1775:BH1775"/>
    <mergeCell ref="BI1775:BJ1775"/>
    <mergeCell ref="BC1781:BD1781"/>
    <mergeCell ref="BE1781:BF1781"/>
    <mergeCell ref="BC1771:BD1771"/>
    <mergeCell ref="BE1771:BF1771"/>
    <mergeCell ref="BC1774:BD1774"/>
    <mergeCell ref="BE1774:BF1774"/>
    <mergeCell ref="BC1772:BD1772"/>
    <mergeCell ref="BE1772:BF1772"/>
    <mergeCell ref="BC1773:BD1773"/>
    <mergeCell ref="BE1773:BF1773"/>
    <mergeCell ref="BG1781:BH1781"/>
    <mergeCell ref="BI1781:BJ1781"/>
    <mergeCell ref="BG1782:BH1782"/>
    <mergeCell ref="BI1782:BJ1782"/>
    <mergeCell ref="BC1769:BD1769"/>
    <mergeCell ref="BE1769:BF1769"/>
    <mergeCell ref="BC1782:BD1782"/>
    <mergeCell ref="BE1782:BF1782"/>
    <mergeCell ref="BC1780:BD1780"/>
    <mergeCell ref="BE1780:BF1780"/>
    <mergeCell ref="BC1785:BD1785"/>
    <mergeCell ref="BE1785:BF1785"/>
    <mergeCell ref="BC1784:BD1784"/>
    <mergeCell ref="BG1787:BH1787"/>
    <mergeCell ref="BG1784:BH1784"/>
    <mergeCell ref="BC1787:BD1787"/>
    <mergeCell ref="BE1787:BF1787"/>
    <mergeCell ref="BC1786:BD1786"/>
    <mergeCell ref="BE1786:BF1786"/>
    <mergeCell ref="BG1785:BH1785"/>
    <mergeCell ref="BI1785:BJ1785"/>
    <mergeCell ref="BI1787:BJ1787"/>
    <mergeCell ref="BG1788:BH1788"/>
    <mergeCell ref="BI1788:BJ1788"/>
    <mergeCell ref="BG1786:BH1786"/>
    <mergeCell ref="BI1786:BJ1786"/>
    <mergeCell ref="BI1784:BJ1784"/>
    <mergeCell ref="BC1783:BD1783"/>
    <mergeCell ref="BE1783:BF1783"/>
    <mergeCell ref="BE1784:BF1784"/>
    <mergeCell ref="BG1783:BH1783"/>
    <mergeCell ref="BI1783:BJ1783"/>
    <mergeCell ref="BG1789:BH1789"/>
    <mergeCell ref="BI1789:BJ1789"/>
    <mergeCell ref="BE1792:BF1792"/>
    <mergeCell ref="BG1792:BH1792"/>
    <mergeCell ref="BI1792:BJ1792"/>
    <mergeCell ref="BG1791:BH1791"/>
    <mergeCell ref="BI1791:BJ1791"/>
    <mergeCell ref="BG1790:BH1790"/>
    <mergeCell ref="BI1790:BJ1790"/>
    <mergeCell ref="BC1793:BD1793"/>
    <mergeCell ref="BC1792:BD1792"/>
    <mergeCell ref="BC1796:BD1796"/>
    <mergeCell ref="BE1796:BF1796"/>
    <mergeCell ref="BC1789:BD1789"/>
    <mergeCell ref="BE1789:BF1789"/>
    <mergeCell ref="BC1794:BD1794"/>
    <mergeCell ref="BE1794:BF1794"/>
    <mergeCell ref="BG1794:BH1794"/>
    <mergeCell ref="BI1794:BJ1794"/>
    <mergeCell ref="BG1796:BH1796"/>
    <mergeCell ref="BI1796:BJ1796"/>
    <mergeCell ref="BG1797:BH1797"/>
    <mergeCell ref="BC1790:BD1790"/>
    <mergeCell ref="BE1790:BF1790"/>
    <mergeCell ref="BE1793:BF1793"/>
    <mergeCell ref="BC1791:BD1791"/>
    <mergeCell ref="BE1791:BF1791"/>
    <mergeCell ref="BI1797:BJ1797"/>
    <mergeCell ref="BI1795:BJ1795"/>
    <mergeCell ref="BG1803:BH1803"/>
    <mergeCell ref="BI1803:BJ1803"/>
    <mergeCell ref="BE1799:BF1799"/>
    <mergeCell ref="BI1802:BJ1802"/>
    <mergeCell ref="BG1798:BH1798"/>
    <mergeCell ref="BG1793:BH1793"/>
    <mergeCell ref="BI1793:BJ1793"/>
    <mergeCell ref="BG1795:BH1795"/>
    <mergeCell ref="BG1799:BH1799"/>
    <mergeCell ref="BI1799:BJ1799"/>
    <mergeCell ref="BC1800:BD1800"/>
    <mergeCell ref="BE1800:BF1800"/>
    <mergeCell ref="BG1800:BH1800"/>
    <mergeCell ref="BI1800:BJ1800"/>
    <mergeCell ref="BC1799:BD1799"/>
    <mergeCell ref="BC1808:BD1808"/>
    <mergeCell ref="BE1808:BF1808"/>
    <mergeCell ref="BG1808:BH1808"/>
    <mergeCell ref="BI1808:BJ1808"/>
    <mergeCell ref="BC1803:BD1803"/>
    <mergeCell ref="BE1803:BF1803"/>
    <mergeCell ref="BC1804:BD1804"/>
    <mergeCell ref="BE1804:BF1804"/>
    <mergeCell ref="BG1804:BH1804"/>
    <mergeCell ref="BI1804:BJ1804"/>
    <mergeCell ref="BC1809:BD1809"/>
    <mergeCell ref="BE1809:BF1809"/>
    <mergeCell ref="BG1805:BH1805"/>
    <mergeCell ref="BI1805:BJ1805"/>
    <mergeCell ref="BC1806:BD1806"/>
    <mergeCell ref="BE1806:BF1806"/>
    <mergeCell ref="BG1806:BH1806"/>
    <mergeCell ref="BI1806:BJ1806"/>
    <mergeCell ref="BG1807:BH1807"/>
    <mergeCell ref="BI1807:BJ1807"/>
    <mergeCell ref="BC1812:BD1812"/>
    <mergeCell ref="BE1812:BF1812"/>
    <mergeCell ref="BG1812:BH1812"/>
    <mergeCell ref="BI1812:BJ1812"/>
    <mergeCell ref="BG1809:BH1809"/>
    <mergeCell ref="BI1809:BJ1809"/>
    <mergeCell ref="BC1810:BD1810"/>
    <mergeCell ref="BE1810:BF1810"/>
    <mergeCell ref="BC1811:BD1811"/>
    <mergeCell ref="BE1811:BF1811"/>
    <mergeCell ref="BG1811:BH1811"/>
    <mergeCell ref="BI1811:BJ1811"/>
    <mergeCell ref="BG1810:BH1810"/>
    <mergeCell ref="BI1810:BJ1810"/>
    <mergeCell ref="BG1801:BH1801"/>
    <mergeCell ref="BI1801:BJ1801"/>
    <mergeCell ref="BG1802:BH1802"/>
    <mergeCell ref="BQ1772:BR1772"/>
    <mergeCell ref="BO1769:BP1769"/>
    <mergeCell ref="BO1770:BP1770"/>
    <mergeCell ref="BQ1770:BR1770"/>
    <mergeCell ref="BQ1771:BR1771"/>
    <mergeCell ref="BQ1766:BR1766"/>
    <mergeCell ref="BO1764:BP1764"/>
    <mergeCell ref="BQ1764:BR1764"/>
    <mergeCell ref="BO1767:BP1767"/>
    <mergeCell ref="BQ1767:BR1767"/>
    <mergeCell ref="BQ1769:BR1769"/>
    <mergeCell ref="BM1770:BN1770"/>
    <mergeCell ref="BM1767:BN1767"/>
    <mergeCell ref="BM1788:BN1788"/>
    <mergeCell ref="BO1788:BP1788"/>
    <mergeCell ref="BM1785:BN1785"/>
    <mergeCell ref="BM1765:BN1765"/>
    <mergeCell ref="BO1765:BP1765"/>
    <mergeCell ref="BQ1765:BR1765"/>
    <mergeCell ref="BM1766:BN1766"/>
    <mergeCell ref="BO1766:BP1766"/>
    <mergeCell ref="BM1772:BN1772"/>
    <mergeCell ref="BO1772:BP1772"/>
    <mergeCell ref="BM1773:BN1773"/>
    <mergeCell ref="BO1773:BP1773"/>
    <mergeCell ref="BO1776:BP1776"/>
    <mergeCell ref="BM1774:BN1774"/>
    <mergeCell ref="BM1789:BN1789"/>
    <mergeCell ref="BO1789:BP1789"/>
    <mergeCell ref="BM1784:BN1784"/>
    <mergeCell ref="BO1784:BP1784"/>
    <mergeCell ref="BM1787:BN1787"/>
    <mergeCell ref="BO1785:BP1785"/>
    <mergeCell ref="BQ1780:BR1780"/>
    <mergeCell ref="BO1783:BP1783"/>
    <mergeCell ref="BQ1783:BR1783"/>
    <mergeCell ref="BQ1784:BR1784"/>
    <mergeCell ref="BM1768:BN1768"/>
    <mergeCell ref="BO1768:BP1768"/>
    <mergeCell ref="BO1771:BP1771"/>
    <mergeCell ref="BM1769:BN1769"/>
    <mergeCell ref="BM1771:BN1771"/>
    <mergeCell ref="BO1779:BP1779"/>
    <mergeCell ref="BM1775:BN1775"/>
    <mergeCell ref="BO1775:BP1775"/>
    <mergeCell ref="BQ1775:BR1775"/>
    <mergeCell ref="BM1776:BN1776"/>
    <mergeCell ref="BQ1785:BR1785"/>
    <mergeCell ref="BQ1781:BR1781"/>
    <mergeCell ref="BO1777:BP1777"/>
    <mergeCell ref="BQ1778:BR1778"/>
    <mergeCell ref="BQ1779:BR1779"/>
    <mergeCell ref="BO1780:BP1780"/>
    <mergeCell ref="BM1783:BN1783"/>
    <mergeCell ref="BM1782:BN1782"/>
    <mergeCell ref="BO1782:BP1782"/>
    <mergeCell ref="BQ1782:BR1782"/>
    <mergeCell ref="BM1781:BN1781"/>
    <mergeCell ref="BO1781:BP1781"/>
    <mergeCell ref="BQ1773:BR1773"/>
    <mergeCell ref="BM1779:BN1779"/>
    <mergeCell ref="BM1778:BN1778"/>
    <mergeCell ref="BM1780:BN1780"/>
    <mergeCell ref="BM1777:BN1777"/>
    <mergeCell ref="BO1778:BP1778"/>
    <mergeCell ref="BQ1776:BR1776"/>
    <mergeCell ref="BQ1777:BR1777"/>
    <mergeCell ref="BO1774:BP1774"/>
    <mergeCell ref="BQ1774:BR1774"/>
    <mergeCell ref="BM1794:BN1794"/>
    <mergeCell ref="BO1794:BP1794"/>
    <mergeCell ref="BQ1794:BR1794"/>
    <mergeCell ref="BM1786:BN1786"/>
    <mergeCell ref="BO1786:BP1786"/>
    <mergeCell ref="BQ1786:BR1786"/>
    <mergeCell ref="BM1790:BN1790"/>
    <mergeCell ref="BO1787:BP1787"/>
    <mergeCell ref="BQ1787:BR1787"/>
    <mergeCell ref="BO1791:BP1791"/>
    <mergeCell ref="CC1776:CD1776"/>
    <mergeCell ref="CA1782:CB1782"/>
    <mergeCell ref="CC1782:CD1782"/>
    <mergeCell ref="BW1779:BX1779"/>
    <mergeCell ref="BY1779:BZ1779"/>
    <mergeCell ref="CA1779:CB1779"/>
    <mergeCell ref="CC1779:CD1779"/>
    <mergeCell ref="CC1777:CD1777"/>
    <mergeCell ref="CA1776:CB1776"/>
    <mergeCell ref="BY1777:BZ1777"/>
    <mergeCell ref="CA1768:CB1768"/>
    <mergeCell ref="CC1768:CD1768"/>
    <mergeCell ref="CC1774:CD1774"/>
    <mergeCell ref="CC1772:CD1772"/>
    <mergeCell ref="CC1773:CD1773"/>
    <mergeCell ref="CA1775:CB1775"/>
    <mergeCell ref="CC1769:CD1769"/>
    <mergeCell ref="CC1770:CD1770"/>
    <mergeCell ref="CC1775:CD1775"/>
    <mergeCell ref="BO1790:BP1790"/>
    <mergeCell ref="BQ1790:BR1790"/>
    <mergeCell ref="BQ1788:BR1788"/>
    <mergeCell ref="BQ1768:BR1768"/>
    <mergeCell ref="CA1769:CB1769"/>
    <mergeCell ref="BY1772:BZ1772"/>
    <mergeCell ref="CA1774:CB1774"/>
    <mergeCell ref="CA1772:CB1772"/>
    <mergeCell ref="CA1773:CB1773"/>
    <mergeCell ref="CA1770:CB1770"/>
    <mergeCell ref="BW1770:BX1770"/>
    <mergeCell ref="BY1770:BZ1770"/>
    <mergeCell ref="BW1769:BX1769"/>
    <mergeCell ref="BQ1803:BR1803"/>
    <mergeCell ref="BM1804:BN1804"/>
    <mergeCell ref="BO1809:BP1809"/>
    <mergeCell ref="BQ1809:BR1809"/>
    <mergeCell ref="BQ1806:BR1806"/>
    <mergeCell ref="BM1806:BN1806"/>
    <mergeCell ref="BO1806:BP1806"/>
    <mergeCell ref="BQ1804:BR1804"/>
    <mergeCell ref="BQ1802:BR1802"/>
    <mergeCell ref="BM1810:BN1810"/>
    <mergeCell ref="BO1810:BP1810"/>
    <mergeCell ref="BQ1810:BR1810"/>
    <mergeCell ref="BM1807:BN1807"/>
    <mergeCell ref="BO1807:BP1807"/>
    <mergeCell ref="BQ1807:BR1807"/>
    <mergeCell ref="BM1808:BN1808"/>
    <mergeCell ref="BM1803:BN1803"/>
    <mergeCell ref="BY1769:BZ1769"/>
    <mergeCell ref="BQ1811:BR1811"/>
    <mergeCell ref="CC1771:CD1771"/>
    <mergeCell ref="BM1791:BN1791"/>
    <mergeCell ref="BM1792:BN1792"/>
    <mergeCell ref="BM1800:BN1800"/>
    <mergeCell ref="BM1802:BN1802"/>
    <mergeCell ref="BO1802:BP1802"/>
    <mergeCell ref="BQ1805:BR1805"/>
    <mergeCell ref="BQ1808:BR1808"/>
    <mergeCell ref="BM1812:BN1812"/>
    <mergeCell ref="BO1812:BP1812"/>
    <mergeCell ref="BO1805:BP1805"/>
    <mergeCell ref="BM1809:BN1809"/>
    <mergeCell ref="BO1803:BP1803"/>
    <mergeCell ref="BO1804:BP1804"/>
    <mergeCell ref="BM1811:BN1811"/>
    <mergeCell ref="BO1811:BP1811"/>
    <mergeCell ref="BO1808:BP1808"/>
    <mergeCell ref="BQ1812:BR1812"/>
    <mergeCell ref="CA1771:CB1771"/>
    <mergeCell ref="CA1777:CB1777"/>
    <mergeCell ref="BW1774:BX1774"/>
    <mergeCell ref="BY1774:BZ1774"/>
    <mergeCell ref="BW1773:BX1773"/>
    <mergeCell ref="BY1773:BZ1773"/>
    <mergeCell ref="BW1772:BX1772"/>
    <mergeCell ref="BW1777:BX1777"/>
    <mergeCell ref="BW1775:BX1775"/>
    <mergeCell ref="BW1766:BX1766"/>
    <mergeCell ref="CA1765:CB1765"/>
    <mergeCell ref="CA1767:CB1767"/>
    <mergeCell ref="BW1765:BX1765"/>
    <mergeCell ref="BY1765:BZ1765"/>
    <mergeCell ref="CA1766:CB1766"/>
    <mergeCell ref="BW1767:BX1767"/>
    <mergeCell ref="BY1767:BZ1767"/>
    <mergeCell ref="BW1768:BX1768"/>
    <mergeCell ref="BY1768:BZ1768"/>
    <mergeCell ref="BY1766:BZ1766"/>
    <mergeCell ref="CA1764:CB1764"/>
    <mergeCell ref="CC1764:CD1764"/>
    <mergeCell ref="BW1764:BX1764"/>
    <mergeCell ref="BY1764:BZ1764"/>
    <mergeCell ref="CC1765:CD1765"/>
    <mergeCell ref="CC1767:CD1767"/>
    <mergeCell ref="CC1766:CD1766"/>
    <mergeCell ref="BY1775:BZ1775"/>
    <mergeCell ref="BW1780:BX1780"/>
    <mergeCell ref="BY1780:BZ1780"/>
    <mergeCell ref="BW1776:BX1776"/>
    <mergeCell ref="BY1776:BZ1776"/>
    <mergeCell ref="BY1771:BZ1771"/>
    <mergeCell ref="BW1771:BX1771"/>
    <mergeCell ref="BW1781:BX1781"/>
    <mergeCell ref="BY1781:BZ1781"/>
    <mergeCell ref="CA1781:CB1781"/>
    <mergeCell ref="CC1781:CD1781"/>
    <mergeCell ref="BW1778:BX1778"/>
    <mergeCell ref="BY1778:BZ1778"/>
    <mergeCell ref="CA1778:CB1778"/>
    <mergeCell ref="CC1778:CD1778"/>
    <mergeCell ref="CC1780:CD1780"/>
    <mergeCell ref="CC1786:CD1786"/>
    <mergeCell ref="CC1785:CD1785"/>
    <mergeCell ref="BW1784:BX1784"/>
    <mergeCell ref="BY1784:BZ1784"/>
    <mergeCell ref="CA1780:CB1780"/>
    <mergeCell ref="BW1786:BX1786"/>
    <mergeCell ref="BY1786:BZ1786"/>
    <mergeCell ref="CA1786:CB1786"/>
    <mergeCell ref="BW1782:BX1782"/>
    <mergeCell ref="BY1782:BZ1782"/>
    <mergeCell ref="CA1784:CB1784"/>
    <mergeCell ref="CC1784:CD1784"/>
    <mergeCell ref="BW1785:BX1785"/>
    <mergeCell ref="BY1785:BZ1785"/>
    <mergeCell ref="CA1785:CB1785"/>
    <mergeCell ref="BW1783:BX1783"/>
    <mergeCell ref="BY1783:BZ1783"/>
    <mergeCell ref="CA1783:CB1783"/>
    <mergeCell ref="CC1783:CD1783"/>
    <mergeCell ref="BW1792:BX1792"/>
    <mergeCell ref="BY1792:BZ1792"/>
    <mergeCell ref="CA1792:CB1792"/>
    <mergeCell ref="CC1792:CD1792"/>
    <mergeCell ref="BW1787:BX1787"/>
    <mergeCell ref="BY1787:BZ1787"/>
    <mergeCell ref="CA1787:CB1787"/>
    <mergeCell ref="CC1787:CD1787"/>
    <mergeCell ref="CC1790:CD1790"/>
    <mergeCell ref="BW1791:BX1791"/>
    <mergeCell ref="BY1791:BZ1791"/>
    <mergeCell ref="CA1791:CB1791"/>
    <mergeCell ref="CC1791:CD1791"/>
    <mergeCell ref="BW1790:BX1790"/>
    <mergeCell ref="BY1790:BZ1790"/>
    <mergeCell ref="CA1790:CB1790"/>
    <mergeCell ref="BY1788:BZ1788"/>
    <mergeCell ref="CA1788:CB1788"/>
    <mergeCell ref="CC1788:CD1788"/>
    <mergeCell ref="BW1789:BX1789"/>
    <mergeCell ref="BY1789:BZ1789"/>
    <mergeCell ref="CA1789:CB1789"/>
    <mergeCell ref="CC1789:CD1789"/>
    <mergeCell ref="BW1788:BX1788"/>
    <mergeCell ref="BW1796:BX1796"/>
    <mergeCell ref="BY1796:BZ1796"/>
    <mergeCell ref="CA1796:CB1796"/>
    <mergeCell ref="CC1796:CD1796"/>
    <mergeCell ref="BW1797:BX1797"/>
    <mergeCell ref="BY1797:BZ1797"/>
    <mergeCell ref="CA1797:CB1797"/>
    <mergeCell ref="CC1797:CD1797"/>
    <mergeCell ref="BW1795:BX1795"/>
    <mergeCell ref="BY1795:BZ1795"/>
    <mergeCell ref="CA1795:CB1795"/>
    <mergeCell ref="CC1795:CD1795"/>
    <mergeCell ref="BW1794:BX1794"/>
    <mergeCell ref="BY1794:BZ1794"/>
    <mergeCell ref="BW1802:BX1802"/>
    <mergeCell ref="BY1802:BZ1802"/>
    <mergeCell ref="CA1802:CB1802"/>
    <mergeCell ref="CC1802:CD1802"/>
    <mergeCell ref="BW1793:BX1793"/>
    <mergeCell ref="BY1793:BZ1793"/>
    <mergeCell ref="CA1793:CB1793"/>
    <mergeCell ref="CC1793:CD1793"/>
    <mergeCell ref="CA1794:CB1794"/>
    <mergeCell ref="CC1794:CD1794"/>
    <mergeCell ref="CA1800:CB1800"/>
    <mergeCell ref="CC1800:CD1800"/>
    <mergeCell ref="BW1801:BX1801"/>
    <mergeCell ref="BY1801:BZ1801"/>
    <mergeCell ref="CA1801:CB1801"/>
    <mergeCell ref="CC1801:CD1801"/>
    <mergeCell ref="BW1800:BX1800"/>
    <mergeCell ref="BY1800:BZ1800"/>
    <mergeCell ref="BW1798:BX1798"/>
    <mergeCell ref="BY1798:BZ1798"/>
    <mergeCell ref="CA1798:CB1798"/>
    <mergeCell ref="CC1798:CD1798"/>
    <mergeCell ref="BW1799:BX1799"/>
    <mergeCell ref="BY1799:BZ1799"/>
    <mergeCell ref="CA1799:CB1799"/>
    <mergeCell ref="CC1799:CD1799"/>
    <mergeCell ref="BY1804:BZ1804"/>
    <mergeCell ref="BW1806:BX1806"/>
    <mergeCell ref="BY1806:BZ1806"/>
    <mergeCell ref="CA1806:CB1806"/>
    <mergeCell ref="CC1806:CD1806"/>
    <mergeCell ref="BW1807:BX1807"/>
    <mergeCell ref="BY1807:BZ1807"/>
    <mergeCell ref="CA1807:CB1807"/>
    <mergeCell ref="CC1807:CD1807"/>
    <mergeCell ref="BW1812:BX1812"/>
    <mergeCell ref="BY1812:BZ1812"/>
    <mergeCell ref="CA1812:CB1812"/>
    <mergeCell ref="CC1812:CD1812"/>
    <mergeCell ref="BW1803:BX1803"/>
    <mergeCell ref="BY1803:BZ1803"/>
    <mergeCell ref="CA1803:CB1803"/>
    <mergeCell ref="CC1803:CD1803"/>
    <mergeCell ref="CA1804:CB1804"/>
    <mergeCell ref="CC1804:CD1804"/>
    <mergeCell ref="BW1811:BX1811"/>
    <mergeCell ref="BY1811:BZ1811"/>
    <mergeCell ref="CA1811:CB1811"/>
    <mergeCell ref="CC1811:CD1811"/>
    <mergeCell ref="BW1810:BX1810"/>
    <mergeCell ref="BY1810:BZ1810"/>
    <mergeCell ref="BW1809:BX1809"/>
    <mergeCell ref="BY1809:BZ1809"/>
    <mergeCell ref="CA1809:CB1809"/>
    <mergeCell ref="CC1809:CD1809"/>
    <mergeCell ref="CA1810:CB1810"/>
    <mergeCell ref="CC1810:CD1810"/>
    <mergeCell ref="CM1767:CN1767"/>
    <mergeCell ref="BW1808:BX1808"/>
    <mergeCell ref="BY1808:BZ1808"/>
    <mergeCell ref="CA1808:CB1808"/>
    <mergeCell ref="CC1808:CD1808"/>
    <mergeCell ref="BW1805:BX1805"/>
    <mergeCell ref="BY1805:BZ1805"/>
    <mergeCell ref="CA1805:CB1805"/>
    <mergeCell ref="CC1805:CD1805"/>
    <mergeCell ref="BW1804:BX1804"/>
    <mergeCell ref="CG1769:CH1769"/>
    <mergeCell ref="CI1769:CJ1769"/>
    <mergeCell ref="CG1768:CH1768"/>
    <mergeCell ref="CI1768:CJ1768"/>
    <mergeCell ref="CG1767:CH1767"/>
    <mergeCell ref="CI1767:CJ1767"/>
    <mergeCell ref="CK1771:CL1771"/>
    <mergeCell ref="CM1771:CN1771"/>
    <mergeCell ref="CK1766:CL1766"/>
    <mergeCell ref="CM1766:CN1766"/>
    <mergeCell ref="CK1768:CL1768"/>
    <mergeCell ref="CM1768:CN1768"/>
    <mergeCell ref="CK1770:CL1770"/>
    <mergeCell ref="CM1770:CN1770"/>
    <mergeCell ref="CK1769:CL1769"/>
    <mergeCell ref="CK1767:CL1767"/>
    <mergeCell ref="CM1769:CN1769"/>
    <mergeCell ref="CG1764:CH1764"/>
    <mergeCell ref="CI1764:CJ1764"/>
    <mergeCell ref="CG1766:CH1766"/>
    <mergeCell ref="CI1766:CJ1766"/>
    <mergeCell ref="CG1765:CH1765"/>
    <mergeCell ref="CI1765:CJ1765"/>
    <mergeCell ref="CK1765:CL1765"/>
    <mergeCell ref="CM1765:CN1765"/>
    <mergeCell ref="CM1764:CN1764"/>
    <mergeCell ref="CK1772:CL1772"/>
    <mergeCell ref="CM1772:CN1772"/>
    <mergeCell ref="CG1772:CH1772"/>
    <mergeCell ref="CI1772:CJ1772"/>
    <mergeCell ref="CG1774:CH1774"/>
    <mergeCell ref="CI1774:CJ1774"/>
    <mergeCell ref="CK1774:CL1774"/>
    <mergeCell ref="CM1774:CN1774"/>
    <mergeCell ref="CK1780:CL1780"/>
    <mergeCell ref="CM1780:CN1780"/>
    <mergeCell ref="CK1773:CL1773"/>
    <mergeCell ref="CM1773:CN1773"/>
    <mergeCell ref="CK1779:CL1779"/>
    <mergeCell ref="CM1779:CN1779"/>
    <mergeCell ref="CK1778:CL1778"/>
    <mergeCell ref="CM1778:CN1778"/>
    <mergeCell ref="CK1775:CL1775"/>
    <mergeCell ref="CM1775:CN1775"/>
    <mergeCell ref="CG1778:CH1778"/>
    <mergeCell ref="CI1778:CJ1778"/>
    <mergeCell ref="CG1775:CH1775"/>
    <mergeCell ref="CI1775:CJ1775"/>
    <mergeCell ref="CG1770:CH1770"/>
    <mergeCell ref="CI1770:CJ1770"/>
    <mergeCell ref="CG1773:CH1773"/>
    <mergeCell ref="CI1773:CJ1773"/>
    <mergeCell ref="CG1771:CH1771"/>
    <mergeCell ref="CI1771:CJ1771"/>
    <mergeCell ref="CG1783:CH1783"/>
    <mergeCell ref="CI1783:CJ1783"/>
    <mergeCell ref="CK1777:CL1777"/>
    <mergeCell ref="CM1777:CN1777"/>
    <mergeCell ref="CG1776:CH1776"/>
    <mergeCell ref="CI1776:CJ1776"/>
    <mergeCell ref="CK1776:CL1776"/>
    <mergeCell ref="CM1776:CN1776"/>
    <mergeCell ref="CG1777:CH1777"/>
    <mergeCell ref="CI1777:CJ1777"/>
    <mergeCell ref="CG1779:CH1779"/>
    <mergeCell ref="CI1779:CJ1779"/>
    <mergeCell ref="CG1780:CH1780"/>
    <mergeCell ref="CI1780:CJ1780"/>
    <mergeCell ref="CG1782:CH1782"/>
    <mergeCell ref="CI1782:CJ1782"/>
    <mergeCell ref="CK1783:CL1783"/>
    <mergeCell ref="CM1783:CN1783"/>
    <mergeCell ref="CK1785:CL1785"/>
    <mergeCell ref="CM1785:CN1785"/>
    <mergeCell ref="CK1784:CL1784"/>
    <mergeCell ref="CM1784:CN1784"/>
    <mergeCell ref="CK1781:CL1781"/>
    <mergeCell ref="CM1781:CN1781"/>
    <mergeCell ref="CG1785:CH1785"/>
    <mergeCell ref="CI1785:CJ1785"/>
    <mergeCell ref="CK1788:CL1788"/>
    <mergeCell ref="CM1788:CN1788"/>
    <mergeCell ref="CG1787:CH1787"/>
    <mergeCell ref="CI1787:CJ1787"/>
    <mergeCell ref="CK1782:CL1782"/>
    <mergeCell ref="CM1782:CN1782"/>
    <mergeCell ref="CG1789:CH1789"/>
    <mergeCell ref="CI1789:CJ1789"/>
    <mergeCell ref="CG1788:CH1788"/>
    <mergeCell ref="CI1788:CJ1788"/>
    <mergeCell ref="CG1781:CH1781"/>
    <mergeCell ref="CI1781:CJ1781"/>
    <mergeCell ref="CG1786:CH1786"/>
    <mergeCell ref="CI1786:CJ1786"/>
    <mergeCell ref="CG1784:CH1784"/>
    <mergeCell ref="CI1784:CJ1784"/>
    <mergeCell ref="CG1791:CH1791"/>
    <mergeCell ref="CI1791:CJ1791"/>
    <mergeCell ref="CK1791:CL1791"/>
    <mergeCell ref="CM1791:CN1791"/>
    <mergeCell ref="CG1790:CH1790"/>
    <mergeCell ref="CI1790:CJ1790"/>
    <mergeCell ref="CK1789:CL1789"/>
    <mergeCell ref="CM1789:CN1789"/>
    <mergeCell ref="CK1790:CL1790"/>
    <mergeCell ref="CM1790:CN1790"/>
    <mergeCell ref="CK1793:CL1793"/>
    <mergeCell ref="CM1793:CN1793"/>
    <mergeCell ref="CG1796:CH1796"/>
    <mergeCell ref="CI1796:CJ1796"/>
    <mergeCell ref="CK1796:CL1796"/>
    <mergeCell ref="CM1796:CN1796"/>
    <mergeCell ref="CG1792:CH1792"/>
    <mergeCell ref="CI1792:CJ1792"/>
    <mergeCell ref="CK1792:CL1792"/>
    <mergeCell ref="CM1792:CN1792"/>
    <mergeCell ref="CK1794:CL1794"/>
    <mergeCell ref="CM1794:CN1794"/>
    <mergeCell ref="CG1793:CH1793"/>
    <mergeCell ref="CI1793:CJ1793"/>
    <mergeCell ref="CG1794:CH1794"/>
    <mergeCell ref="CI1794:CJ1794"/>
    <mergeCell ref="CK1798:CL1798"/>
    <mergeCell ref="CM1798:CN1798"/>
    <mergeCell ref="CG1795:CH1795"/>
    <mergeCell ref="CI1795:CJ1795"/>
    <mergeCell ref="CK1795:CL1795"/>
    <mergeCell ref="CM1795:CN1795"/>
    <mergeCell ref="CG1797:CH1797"/>
    <mergeCell ref="CI1797:CJ1797"/>
    <mergeCell ref="CG1798:CH1798"/>
    <mergeCell ref="CI1798:CJ1798"/>
    <mergeCell ref="CG1800:CH1800"/>
    <mergeCell ref="CI1800:CJ1800"/>
    <mergeCell ref="CG1799:CH1799"/>
    <mergeCell ref="CI1799:CJ1799"/>
    <mergeCell ref="CG1805:CH1805"/>
    <mergeCell ref="CK1804:CL1804"/>
    <mergeCell ref="CM1804:CN1804"/>
    <mergeCell ref="CI1802:CJ1802"/>
    <mergeCell ref="CK1799:CL1799"/>
    <mergeCell ref="CM1799:CN1799"/>
    <mergeCell ref="CK1800:CL1800"/>
    <mergeCell ref="CM1800:CN1800"/>
    <mergeCell ref="CG1803:CH1803"/>
    <mergeCell ref="CI1803:CJ1803"/>
    <mergeCell ref="CM1803:CN1803"/>
    <mergeCell ref="CG1801:CH1801"/>
    <mergeCell ref="CI1801:CJ1801"/>
    <mergeCell ref="CK1801:CL1801"/>
    <mergeCell ref="CM1801:CN1801"/>
    <mergeCell ref="CK1802:CL1802"/>
    <mergeCell ref="CM1802:CN1802"/>
    <mergeCell ref="CG1812:CH1812"/>
    <mergeCell ref="CI1812:CJ1812"/>
    <mergeCell ref="CK1812:CL1812"/>
    <mergeCell ref="CM1812:CN1812"/>
    <mergeCell ref="CG1804:CH1804"/>
    <mergeCell ref="CI1804:CJ1804"/>
    <mergeCell ref="CG1811:CH1811"/>
    <mergeCell ref="CI1811:CJ1811"/>
    <mergeCell ref="CK1811:CL1811"/>
    <mergeCell ref="CM1811:CN1811"/>
    <mergeCell ref="CK1810:CL1810"/>
    <mergeCell ref="CG1802:CH1802"/>
    <mergeCell ref="CM1810:CN1810"/>
    <mergeCell ref="CQ1781:CR1781"/>
    <mergeCell ref="CQ1787:CR1787"/>
    <mergeCell ref="CQ1793:CR1793"/>
    <mergeCell ref="CQ1799:CR1799"/>
    <mergeCell ref="CQ1782:CR1782"/>
    <mergeCell ref="CQ1788:CR1788"/>
    <mergeCell ref="CQ1798:CR1798"/>
    <mergeCell ref="CM1805:CN1805"/>
    <mergeCell ref="CK1809:CL1809"/>
    <mergeCell ref="CM1809:CN1809"/>
    <mergeCell ref="CK1808:CL1808"/>
    <mergeCell ref="CQ1794:CR1794"/>
    <mergeCell ref="CQ1796:CR1796"/>
    <mergeCell ref="CQ1795:CR1795"/>
    <mergeCell ref="CQ1800:CR1800"/>
    <mergeCell ref="CQ1797:CR1797"/>
    <mergeCell ref="CK1803:CL1803"/>
    <mergeCell ref="CG1806:CH1806"/>
    <mergeCell ref="CI1806:CJ1806"/>
    <mergeCell ref="CK1806:CL1806"/>
    <mergeCell ref="CM1806:CN1806"/>
    <mergeCell ref="CQ1804:CR1804"/>
    <mergeCell ref="CG1809:CH1809"/>
    <mergeCell ref="CI1809:CJ1809"/>
    <mergeCell ref="CQ1805:CR1805"/>
    <mergeCell ref="CI1805:CJ1805"/>
    <mergeCell ref="CK1805:CL1805"/>
    <mergeCell ref="CG1810:CH1810"/>
    <mergeCell ref="CI1810:CJ1810"/>
    <mergeCell ref="CG1807:CH1807"/>
    <mergeCell ref="CI1807:CJ1807"/>
    <mergeCell ref="CK1797:CL1797"/>
    <mergeCell ref="CM1797:CN1797"/>
    <mergeCell ref="CG1808:CH1808"/>
    <mergeCell ref="CI1808:CJ1808"/>
    <mergeCell ref="CK1807:CL1807"/>
    <mergeCell ref="CM1807:CN1807"/>
    <mergeCell ref="CQ1769:CR1769"/>
    <mergeCell ref="CW1766:CX1766"/>
    <mergeCell ref="CQ1768:CR1768"/>
    <mergeCell ref="CS1768:CT1768"/>
    <mergeCell ref="CU1768:CV1768"/>
    <mergeCell ref="CW1768:CX1768"/>
    <mergeCell ref="CQ1767:CR1767"/>
    <mergeCell ref="CU1767:CV1767"/>
    <mergeCell ref="CQ1766:CR1766"/>
    <mergeCell ref="CS1766:CT1766"/>
    <mergeCell ref="CQ1780:CR1780"/>
    <mergeCell ref="CS1780:CT1780"/>
    <mergeCell ref="CQ1779:CR1779"/>
    <mergeCell ref="CS1779:CT1779"/>
    <mergeCell ref="CQ1776:CR1776"/>
    <mergeCell ref="CQ1777:CR1777"/>
    <mergeCell ref="CS1777:CT1777"/>
    <mergeCell ref="CQ1778:CR1778"/>
    <mergeCell ref="CM1808:CN1808"/>
    <mergeCell ref="CQ1771:CR1771"/>
    <mergeCell ref="CS1771:CT1771"/>
    <mergeCell ref="CU1771:CV1771"/>
    <mergeCell ref="CU1773:CV1773"/>
    <mergeCell ref="CQ1773:CR1773"/>
    <mergeCell ref="CS1773:CT1773"/>
    <mergeCell ref="CU1774:CV1774"/>
    <mergeCell ref="CS1776:CT1776"/>
    <mergeCell ref="CU1776:CV1776"/>
    <mergeCell ref="CU1764:CV1764"/>
    <mergeCell ref="CU1765:CV1765"/>
    <mergeCell ref="CW1765:CX1765"/>
    <mergeCell ref="CQ1764:CR1764"/>
    <mergeCell ref="CS1764:CT1764"/>
    <mergeCell ref="CQ1765:CR1765"/>
    <mergeCell ref="CS1765:CT1765"/>
    <mergeCell ref="CW1770:CX1770"/>
    <mergeCell ref="CS1769:CT1769"/>
    <mergeCell ref="CU1769:CV1769"/>
    <mergeCell ref="CW1769:CX1769"/>
    <mergeCell ref="CU1766:CV1766"/>
    <mergeCell ref="CU1763:CV1763"/>
    <mergeCell ref="CW1763:CX1763"/>
    <mergeCell ref="CS1767:CT1767"/>
    <mergeCell ref="CW1767:CX1767"/>
    <mergeCell ref="CW1764:CX1764"/>
    <mergeCell ref="CS1774:CT1774"/>
    <mergeCell ref="CW1772:CX1772"/>
    <mergeCell ref="CW1771:CX1771"/>
    <mergeCell ref="CW1774:CX1774"/>
    <mergeCell ref="CU1772:CV1772"/>
    <mergeCell ref="CW1773:CX1773"/>
    <mergeCell ref="CU1779:CV1779"/>
    <mergeCell ref="CQ1770:CR1770"/>
    <mergeCell ref="CS1770:CT1770"/>
    <mergeCell ref="CU1770:CV1770"/>
    <mergeCell ref="CQ1775:CR1775"/>
    <mergeCell ref="CS1775:CT1775"/>
    <mergeCell ref="CQ1772:CR1772"/>
    <mergeCell ref="CS1772:CT1772"/>
    <mergeCell ref="CU1775:CV1775"/>
    <mergeCell ref="CQ1774:CR1774"/>
    <mergeCell ref="CQ1784:CR1784"/>
    <mergeCell ref="CU1777:CV1777"/>
    <mergeCell ref="CU1783:CV1783"/>
    <mergeCell ref="CS1781:CT1781"/>
    <mergeCell ref="CU1781:CV1781"/>
    <mergeCell ref="CU1778:CV1778"/>
    <mergeCell ref="CS1778:CT1778"/>
    <mergeCell ref="CS1782:CT1782"/>
    <mergeCell ref="CU1782:CV1782"/>
    <mergeCell ref="CU1780:CV1780"/>
    <mergeCell ref="CU1792:CV1792"/>
    <mergeCell ref="CS1788:CT1788"/>
    <mergeCell ref="CU1788:CV1788"/>
    <mergeCell ref="CS1791:CT1791"/>
    <mergeCell ref="CU1791:CV1791"/>
    <mergeCell ref="CQ1783:CR1783"/>
    <mergeCell ref="CS1783:CT1783"/>
    <mergeCell ref="CS1787:CT1787"/>
    <mergeCell ref="CQ1786:CR1786"/>
    <mergeCell ref="CQ1785:CR1785"/>
    <mergeCell ref="CU1784:CV1784"/>
    <mergeCell ref="CW1784:CX1784"/>
    <mergeCell ref="CW1786:CX1786"/>
    <mergeCell ref="CS1785:CT1785"/>
    <mergeCell ref="CU1785:CV1785"/>
    <mergeCell ref="CS1786:CT1786"/>
    <mergeCell ref="CU1786:CV1786"/>
    <mergeCell ref="CW1785:CX1785"/>
    <mergeCell ref="CS1784:CT1784"/>
    <mergeCell ref="CU1789:CV1789"/>
    <mergeCell ref="CW1789:CX1789"/>
    <mergeCell ref="CQ1790:CR1790"/>
    <mergeCell ref="CS1790:CT1790"/>
    <mergeCell ref="CU1790:CV1790"/>
    <mergeCell ref="CQ1791:CR1791"/>
    <mergeCell ref="CS1795:CT1795"/>
    <mergeCell ref="CS1798:CT1798"/>
    <mergeCell ref="CS1797:CT1797"/>
    <mergeCell ref="CS1796:CT1796"/>
    <mergeCell ref="CQ1789:CR1789"/>
    <mergeCell ref="CS1789:CT1789"/>
    <mergeCell ref="CS1792:CT1792"/>
    <mergeCell ref="CQ1792:CR1792"/>
    <mergeCell ref="CQ1809:CR1809"/>
    <mergeCell ref="CQ1803:CR1803"/>
    <mergeCell ref="CS1803:CT1803"/>
    <mergeCell ref="CU1803:CV1803"/>
    <mergeCell ref="CW1803:CX1803"/>
    <mergeCell ref="CU1787:CV1787"/>
    <mergeCell ref="CS1800:CT1800"/>
    <mergeCell ref="CU1800:CV1800"/>
    <mergeCell ref="CW1800:CX1800"/>
    <mergeCell ref="CS1793:CT1793"/>
    <mergeCell ref="CU1811:CV1811"/>
    <mergeCell ref="CS1801:CT1801"/>
    <mergeCell ref="CQ1801:CR1801"/>
    <mergeCell ref="CQ1802:CR1802"/>
    <mergeCell ref="CU1810:CV1810"/>
    <mergeCell ref="CS1805:CT1805"/>
    <mergeCell ref="CU1805:CV1805"/>
    <mergeCell ref="CU1802:CV1802"/>
    <mergeCell ref="CQ1807:CR1807"/>
    <mergeCell ref="CS1807:CT1807"/>
    <mergeCell ref="CU1806:CV1806"/>
    <mergeCell ref="CW1810:CX1810"/>
    <mergeCell ref="CQ1812:CR1812"/>
    <mergeCell ref="CS1812:CT1812"/>
    <mergeCell ref="CQ1810:CR1810"/>
    <mergeCell ref="CS1810:CT1810"/>
    <mergeCell ref="CQ1811:CR1811"/>
    <mergeCell ref="CU1812:CV1812"/>
    <mergeCell ref="CW1812:CX1812"/>
    <mergeCell ref="CS1811:CT1811"/>
    <mergeCell ref="CW1805:CX1805"/>
    <mergeCell ref="CW1811:CX1811"/>
    <mergeCell ref="CQ1806:CR1806"/>
    <mergeCell ref="CU1808:CV1808"/>
    <mergeCell ref="CW1808:CX1808"/>
    <mergeCell ref="CQ1808:CR1808"/>
    <mergeCell ref="CS1808:CT1808"/>
    <mergeCell ref="CS1806:CT1806"/>
    <mergeCell ref="CU1809:CV1809"/>
    <mergeCell ref="CW1809:CX1809"/>
    <mergeCell ref="DC1775:DD1775"/>
    <mergeCell ref="DA1781:DB1781"/>
    <mergeCell ref="DC1781:DD1781"/>
    <mergeCell ref="CW1787:CX1787"/>
    <mergeCell ref="CW1783:CX1783"/>
    <mergeCell ref="CW1776:CX1776"/>
    <mergeCell ref="CW1780:CX1780"/>
    <mergeCell ref="DA1779:DB1779"/>
    <mergeCell ref="CW1775:CX1775"/>
    <mergeCell ref="CW1778:CX1778"/>
    <mergeCell ref="CS1809:CT1809"/>
    <mergeCell ref="CU1801:CV1801"/>
    <mergeCell ref="CW1802:CX1802"/>
    <mergeCell ref="CS1804:CT1804"/>
    <mergeCell ref="CU1804:CV1804"/>
    <mergeCell ref="CW1804:CX1804"/>
    <mergeCell ref="CS1802:CT1802"/>
    <mergeCell ref="CW1807:CX1807"/>
    <mergeCell ref="CU1807:CV1807"/>
    <mergeCell ref="CW1806:CX1806"/>
    <mergeCell ref="DC1769:DD1769"/>
    <mergeCell ref="DC1779:DD1779"/>
    <mergeCell ref="CW1797:CX1797"/>
    <mergeCell ref="CU1796:CV1796"/>
    <mergeCell ref="CW1781:CX1781"/>
    <mergeCell ref="DA1774:DB1774"/>
    <mergeCell ref="CW1777:CX1777"/>
    <mergeCell ref="DA1788:DB1788"/>
    <mergeCell ref="DA1787:DB1787"/>
    <mergeCell ref="DA1775:DB1775"/>
    <mergeCell ref="CW1798:CX1798"/>
    <mergeCell ref="CW1799:CX1799"/>
    <mergeCell ref="CW1779:CX1779"/>
    <mergeCell ref="CW1801:CX1801"/>
    <mergeCell ref="CW1788:CX1788"/>
    <mergeCell ref="CW1792:CX1792"/>
    <mergeCell ref="CW1782:CX1782"/>
    <mergeCell ref="CW1796:CX1796"/>
    <mergeCell ref="DA1771:DB1771"/>
    <mergeCell ref="DA1790:DB1790"/>
    <mergeCell ref="CW1793:CX1793"/>
    <mergeCell ref="CU1795:CV1795"/>
    <mergeCell ref="CW1795:CX1795"/>
    <mergeCell ref="CW1794:CX1794"/>
    <mergeCell ref="DA1794:DB1794"/>
    <mergeCell ref="CW1790:CX1790"/>
    <mergeCell ref="CW1791:CX1791"/>
    <mergeCell ref="DA1793:DB1793"/>
    <mergeCell ref="DE1766:DF1766"/>
    <mergeCell ref="DA1783:DB1783"/>
    <mergeCell ref="DA1763:DB1763"/>
    <mergeCell ref="DA1770:DB1770"/>
    <mergeCell ref="DA1765:DB1765"/>
    <mergeCell ref="DA1768:DB1768"/>
    <mergeCell ref="DA1766:DB1766"/>
    <mergeCell ref="DA1764:DB1764"/>
    <mergeCell ref="DA1769:DB1769"/>
    <mergeCell ref="DA1780:DB1780"/>
    <mergeCell ref="DE1768:DF1768"/>
    <mergeCell ref="DC1763:DD1763"/>
    <mergeCell ref="DE1763:DF1763"/>
    <mergeCell ref="DG1763:DH1763"/>
    <mergeCell ref="DG1767:DH1767"/>
    <mergeCell ref="DG1766:DH1766"/>
    <mergeCell ref="DC1765:DD1765"/>
    <mergeCell ref="DE1765:DF1765"/>
    <mergeCell ref="DG1765:DH1765"/>
    <mergeCell ref="DC1764:DD1764"/>
    <mergeCell ref="DE1769:DF1769"/>
    <mergeCell ref="DG1769:DH1769"/>
    <mergeCell ref="DG1768:DH1768"/>
    <mergeCell ref="DA1767:DB1767"/>
    <mergeCell ref="DG1764:DH1764"/>
    <mergeCell ref="DC1767:DD1767"/>
    <mergeCell ref="DE1767:DF1767"/>
    <mergeCell ref="DC1766:DD1766"/>
    <mergeCell ref="DC1768:DD1768"/>
    <mergeCell ref="DE1764:DF1764"/>
    <mergeCell ref="DC1773:DD1773"/>
    <mergeCell ref="DE1773:DF1773"/>
    <mergeCell ref="DG1773:DH1773"/>
    <mergeCell ref="DG1770:DH1770"/>
    <mergeCell ref="DC1771:DD1771"/>
    <mergeCell ref="DE1771:DF1771"/>
    <mergeCell ref="DG1771:DH1771"/>
    <mergeCell ref="DC1770:DD1770"/>
    <mergeCell ref="DE1770:DF1770"/>
    <mergeCell ref="DE1779:DF1779"/>
    <mergeCell ref="DG1779:DH1779"/>
    <mergeCell ref="DA1778:DB1778"/>
    <mergeCell ref="DC1778:DD1778"/>
    <mergeCell ref="DE1778:DF1778"/>
    <mergeCell ref="DG1778:DH1778"/>
    <mergeCell ref="DA1784:DB1784"/>
    <mergeCell ref="DC1784:DD1784"/>
    <mergeCell ref="DE1784:DF1784"/>
    <mergeCell ref="DG1784:DH1784"/>
    <mergeCell ref="DG1777:DH1777"/>
    <mergeCell ref="DA1776:DB1776"/>
    <mergeCell ref="DC1776:DD1776"/>
    <mergeCell ref="DE1776:DF1776"/>
    <mergeCell ref="DG1776:DH1776"/>
    <mergeCell ref="DC1777:DD1777"/>
    <mergeCell ref="DE1781:DF1781"/>
    <mergeCell ref="DG1781:DH1781"/>
    <mergeCell ref="DA1782:DB1782"/>
    <mergeCell ref="DC1782:DD1782"/>
    <mergeCell ref="DC1783:DD1783"/>
    <mergeCell ref="DE1783:DF1783"/>
    <mergeCell ref="DG1783:DH1783"/>
    <mergeCell ref="DG1790:DH1790"/>
    <mergeCell ref="DG1792:DH1792"/>
    <mergeCell ref="DC1780:DD1780"/>
    <mergeCell ref="DE1780:DF1780"/>
    <mergeCell ref="DG1780:DH1780"/>
    <mergeCell ref="DE1791:DF1791"/>
    <mergeCell ref="DG1791:DH1791"/>
    <mergeCell ref="DE1782:DF1782"/>
    <mergeCell ref="DG1782:DH1782"/>
    <mergeCell ref="DC1789:DD1789"/>
    <mergeCell ref="DA1795:DB1795"/>
    <mergeCell ref="DC1795:DD1795"/>
    <mergeCell ref="DC1793:DD1793"/>
    <mergeCell ref="DE1793:DF1793"/>
    <mergeCell ref="DC1791:DD1791"/>
    <mergeCell ref="DE1787:DF1787"/>
    <mergeCell ref="DE1792:DF1792"/>
    <mergeCell ref="DE1790:DF1790"/>
    <mergeCell ref="DG1793:DH1793"/>
    <mergeCell ref="DG1786:DH1786"/>
    <mergeCell ref="DC1788:DD1788"/>
    <mergeCell ref="DC1787:DD1787"/>
    <mergeCell ref="DE1788:DF1788"/>
    <mergeCell ref="DG1788:DH1788"/>
    <mergeCell ref="DE1789:DF1789"/>
    <mergeCell ref="DG1789:DH1789"/>
    <mergeCell ref="DC1786:DD1786"/>
    <mergeCell ref="DE1786:DF1786"/>
    <mergeCell ref="DC1800:DD1800"/>
    <mergeCell ref="DA1797:DB1797"/>
    <mergeCell ref="DA1800:DB1800"/>
    <mergeCell ref="DE1795:DF1795"/>
    <mergeCell ref="DG1795:DH1795"/>
    <mergeCell ref="DC1794:DD1794"/>
    <mergeCell ref="DE1794:DF1794"/>
    <mergeCell ref="DG1794:DH1794"/>
    <mergeCell ref="DE1796:DF1796"/>
    <mergeCell ref="DC1799:DD1799"/>
    <mergeCell ref="DE1799:DF1799"/>
    <mergeCell ref="DC1797:DD1797"/>
    <mergeCell ref="DE1797:DF1797"/>
    <mergeCell ref="DA1789:DB1789"/>
    <mergeCell ref="DC1790:DD1790"/>
    <mergeCell ref="DA1792:DB1792"/>
    <mergeCell ref="DC1792:DD1792"/>
    <mergeCell ref="DA1791:DB1791"/>
    <mergeCell ref="DA1796:DB1796"/>
    <mergeCell ref="DC1796:DD1796"/>
    <mergeCell ref="DG1796:DH1796"/>
    <mergeCell ref="DA1801:DB1801"/>
    <mergeCell ref="DC1801:DD1801"/>
    <mergeCell ref="DE1801:DF1801"/>
    <mergeCell ref="DG1801:DH1801"/>
    <mergeCell ref="DA1798:DB1798"/>
    <mergeCell ref="DC1798:DD1798"/>
    <mergeCell ref="DE1798:DF1798"/>
    <mergeCell ref="DG1798:DH1798"/>
    <mergeCell ref="DA1799:DB1799"/>
    <mergeCell ref="DA1802:DB1802"/>
    <mergeCell ref="DC1802:DD1802"/>
    <mergeCell ref="DE1803:DF1803"/>
    <mergeCell ref="DG1803:DH1803"/>
    <mergeCell ref="DA1805:DB1805"/>
    <mergeCell ref="DC1805:DD1805"/>
    <mergeCell ref="DA1803:DB1803"/>
    <mergeCell ref="DC1803:DD1803"/>
    <mergeCell ref="DG1797:DH1797"/>
    <mergeCell ref="DE1805:DF1805"/>
    <mergeCell ref="DG1805:DH1805"/>
    <mergeCell ref="DG1800:DH1800"/>
    <mergeCell ref="DE1804:DF1804"/>
    <mergeCell ref="DG1804:DH1804"/>
    <mergeCell ref="DE1802:DF1802"/>
    <mergeCell ref="DG1802:DH1802"/>
    <mergeCell ref="DG1799:DH1799"/>
    <mergeCell ref="DE1800:DF1800"/>
    <mergeCell ref="DG1808:DH1808"/>
    <mergeCell ref="DA1808:DB1808"/>
    <mergeCell ref="DC1808:DD1808"/>
    <mergeCell ref="DA1812:DB1812"/>
    <mergeCell ref="DC1812:DD1812"/>
    <mergeCell ref="DE1812:DF1812"/>
    <mergeCell ref="DG1812:DH1812"/>
    <mergeCell ref="DG1810:DH1810"/>
    <mergeCell ref="DA1810:DB1810"/>
    <mergeCell ref="DC1810:DD1810"/>
    <mergeCell ref="DE1810:DF1810"/>
    <mergeCell ref="DG1809:DH1809"/>
    <mergeCell ref="DA1811:DB1811"/>
    <mergeCell ref="DC1811:DD1811"/>
    <mergeCell ref="DE1811:DF1811"/>
    <mergeCell ref="DG1811:DH1811"/>
    <mergeCell ref="DA1809:DB1809"/>
    <mergeCell ref="DC1809:DD1809"/>
    <mergeCell ref="DE1809:DF1809"/>
    <mergeCell ref="DE1807:DF1807"/>
    <mergeCell ref="DE1808:DF1808"/>
    <mergeCell ref="DQ1763:DR1763"/>
    <mergeCell ref="DO1770:DP1770"/>
    <mergeCell ref="DK1765:DL1765"/>
    <mergeCell ref="DM1765:DN1765"/>
    <mergeCell ref="DK1763:DL1763"/>
    <mergeCell ref="DM1763:DN1763"/>
    <mergeCell ref="DK1769:DL1769"/>
    <mergeCell ref="DM1769:DN1769"/>
    <mergeCell ref="DC1806:DD1806"/>
    <mergeCell ref="DA1807:DB1807"/>
    <mergeCell ref="DC1807:DD1807"/>
    <mergeCell ref="DO1763:DP1763"/>
    <mergeCell ref="DG1807:DH1807"/>
    <mergeCell ref="DA1804:DB1804"/>
    <mergeCell ref="DC1804:DD1804"/>
    <mergeCell ref="DE1806:DF1806"/>
    <mergeCell ref="DG1806:DH1806"/>
    <mergeCell ref="DA1806:DB1806"/>
    <mergeCell ref="DK1771:DL1771"/>
    <mergeCell ref="DO1771:DP1771"/>
    <mergeCell ref="DO1772:DP1772"/>
    <mergeCell ref="DK1774:DL1774"/>
    <mergeCell ref="DM1771:DN1771"/>
    <mergeCell ref="DO1769:DP1769"/>
    <mergeCell ref="DK1786:DL1786"/>
    <mergeCell ref="DM1786:DN1786"/>
    <mergeCell ref="DK1778:DL1778"/>
    <mergeCell ref="DM1778:DN1778"/>
    <mergeCell ref="DK1780:DL1780"/>
    <mergeCell ref="DM1780:DN1780"/>
    <mergeCell ref="DM1785:DN1785"/>
    <mergeCell ref="DK1784:DL1784"/>
    <mergeCell ref="DK1779:DL1779"/>
    <mergeCell ref="DK1781:DL1781"/>
    <mergeCell ref="DK1767:DL1767"/>
    <mergeCell ref="DM1767:DN1767"/>
    <mergeCell ref="DO1767:DP1767"/>
    <mergeCell ref="DQ1767:DR1767"/>
    <mergeCell ref="DK1768:DL1768"/>
    <mergeCell ref="DM1768:DN1768"/>
    <mergeCell ref="DQ1771:DR1771"/>
    <mergeCell ref="DO1774:DP1774"/>
    <mergeCell ref="DQ1774:DR1774"/>
    <mergeCell ref="DO1765:DP1765"/>
    <mergeCell ref="DQ1765:DR1765"/>
    <mergeCell ref="DO1766:DP1766"/>
    <mergeCell ref="DQ1766:DR1766"/>
    <mergeCell ref="DQ1773:DR1773"/>
    <mergeCell ref="DQ1769:DR1769"/>
    <mergeCell ref="DQ1768:DR1768"/>
    <mergeCell ref="DK1764:DL1764"/>
    <mergeCell ref="DM1764:DN1764"/>
    <mergeCell ref="DO1764:DP1764"/>
    <mergeCell ref="DQ1764:DR1764"/>
    <mergeCell ref="DM1772:DN1772"/>
    <mergeCell ref="DM1770:DN1770"/>
    <mergeCell ref="DQ1770:DR1770"/>
    <mergeCell ref="DK1766:DL1766"/>
    <mergeCell ref="DM1766:DN1766"/>
    <mergeCell ref="DO1768:DP1768"/>
    <mergeCell ref="DK1789:DL1789"/>
    <mergeCell ref="DM1789:DN1789"/>
    <mergeCell ref="DO1789:DP1789"/>
    <mergeCell ref="DK1788:DL1788"/>
    <mergeCell ref="DO1786:DP1786"/>
    <mergeCell ref="DK1773:DL1773"/>
    <mergeCell ref="DM1773:DN1773"/>
    <mergeCell ref="DO1773:DP1773"/>
    <mergeCell ref="DM1784:DN1784"/>
    <mergeCell ref="DM1774:DN1774"/>
    <mergeCell ref="DQ1789:DR1789"/>
    <mergeCell ref="DO1785:DP1785"/>
    <mergeCell ref="DQ1785:DR1785"/>
    <mergeCell ref="DM1783:DN1783"/>
    <mergeCell ref="DO1783:DP1783"/>
    <mergeCell ref="DQ1783:DR1783"/>
    <mergeCell ref="DO1787:DP1787"/>
    <mergeCell ref="DQ1786:DR1786"/>
    <mergeCell ref="DO1784:DP1784"/>
    <mergeCell ref="DQ1787:DR1787"/>
    <mergeCell ref="DM1788:DN1788"/>
    <mergeCell ref="DO1788:DP1788"/>
    <mergeCell ref="DK1792:DL1792"/>
    <mergeCell ref="DM1792:DN1792"/>
    <mergeCell ref="DO1792:DP1792"/>
    <mergeCell ref="DQ1792:DR1792"/>
    <mergeCell ref="DK1791:DL1791"/>
    <mergeCell ref="DM1791:DN1791"/>
    <mergeCell ref="DK1790:DL1790"/>
    <mergeCell ref="DM1790:DN1790"/>
    <mergeCell ref="DO1790:DP1790"/>
    <mergeCell ref="DQ1790:DR1790"/>
    <mergeCell ref="DK1797:DL1797"/>
    <mergeCell ref="DM1797:DN1797"/>
    <mergeCell ref="DO1797:DP1797"/>
    <mergeCell ref="DQ1797:DR1797"/>
    <mergeCell ref="DO1791:DP1791"/>
    <mergeCell ref="DQ1791:DR1791"/>
    <mergeCell ref="DO1796:DP1796"/>
    <mergeCell ref="DQ1796:DR1796"/>
    <mergeCell ref="DQ1788:DR1788"/>
    <mergeCell ref="DM1787:DN1787"/>
    <mergeCell ref="DK1795:DL1795"/>
    <mergeCell ref="DM1795:DN1795"/>
    <mergeCell ref="DO1795:DP1795"/>
    <mergeCell ref="DQ1795:DR1795"/>
    <mergeCell ref="DK1793:DL1793"/>
    <mergeCell ref="DM1793:DN1793"/>
    <mergeCell ref="DO1793:DP1793"/>
    <mergeCell ref="DQ1793:DR1793"/>
    <mergeCell ref="DK1794:DL1794"/>
    <mergeCell ref="DM1794:DN1794"/>
    <mergeCell ref="DO1794:DP1794"/>
    <mergeCell ref="DQ1794:DR1794"/>
    <mergeCell ref="DK1796:DL1796"/>
    <mergeCell ref="DM1796:DN1796"/>
    <mergeCell ref="DK1801:DL1801"/>
    <mergeCell ref="DM1801:DN1801"/>
    <mergeCell ref="DO1801:DP1801"/>
    <mergeCell ref="DQ1801:DR1801"/>
    <mergeCell ref="DK1802:DL1802"/>
    <mergeCell ref="DM1802:DN1802"/>
    <mergeCell ref="DO1802:DP1802"/>
    <mergeCell ref="DQ1802:DR1802"/>
    <mergeCell ref="DK1800:DL1800"/>
    <mergeCell ref="DM1800:DN1800"/>
    <mergeCell ref="DO1800:DP1800"/>
    <mergeCell ref="DQ1800:DR1800"/>
    <mergeCell ref="DK1799:DL1799"/>
    <mergeCell ref="DM1799:DN1799"/>
    <mergeCell ref="DK1798:DL1798"/>
    <mergeCell ref="DM1798:DN1798"/>
    <mergeCell ref="DO1798:DP1798"/>
    <mergeCell ref="DQ1798:DR1798"/>
    <mergeCell ref="DO1799:DP1799"/>
    <mergeCell ref="DQ1799:DR1799"/>
    <mergeCell ref="DO1806:DP1806"/>
    <mergeCell ref="DQ1806:DR1806"/>
    <mergeCell ref="DK1805:DL1805"/>
    <mergeCell ref="DM1805:DN1805"/>
    <mergeCell ref="DK1807:DL1807"/>
    <mergeCell ref="DM1807:DN1807"/>
    <mergeCell ref="DO1807:DP1807"/>
    <mergeCell ref="DQ1807:DR1807"/>
    <mergeCell ref="DK1812:DL1812"/>
    <mergeCell ref="DM1812:DN1812"/>
    <mergeCell ref="DO1812:DP1812"/>
    <mergeCell ref="DQ1812:DR1812"/>
    <mergeCell ref="DK1803:DL1803"/>
    <mergeCell ref="DM1803:DN1803"/>
    <mergeCell ref="DO1805:DP1805"/>
    <mergeCell ref="DQ1805:DR1805"/>
    <mergeCell ref="DK1806:DL1806"/>
    <mergeCell ref="DM1806:DN1806"/>
    <mergeCell ref="DO1809:DP1809"/>
    <mergeCell ref="DQ1809:DR1809"/>
    <mergeCell ref="DK1811:DL1811"/>
    <mergeCell ref="DM1811:DN1811"/>
    <mergeCell ref="DO1811:DP1811"/>
    <mergeCell ref="DQ1811:DR1811"/>
    <mergeCell ref="DU1765:DV1765"/>
    <mergeCell ref="DW1765:DX1765"/>
    <mergeCell ref="DU1768:DV1768"/>
    <mergeCell ref="DW1768:DX1768"/>
    <mergeCell ref="DK1810:DL1810"/>
    <mergeCell ref="DM1810:DN1810"/>
    <mergeCell ref="DO1810:DP1810"/>
    <mergeCell ref="DQ1810:DR1810"/>
    <mergeCell ref="DK1809:DL1809"/>
    <mergeCell ref="DM1809:DN1809"/>
    <mergeCell ref="DK1804:DL1804"/>
    <mergeCell ref="DM1804:DN1804"/>
    <mergeCell ref="DO1804:DP1804"/>
    <mergeCell ref="DQ1804:DR1804"/>
    <mergeCell ref="DU1763:DV1763"/>
    <mergeCell ref="DW1763:DX1763"/>
    <mergeCell ref="DU1764:DV1764"/>
    <mergeCell ref="DW1764:DX1764"/>
    <mergeCell ref="DU1766:DV1766"/>
    <mergeCell ref="DW1766:DX1766"/>
    <mergeCell ref="DY1765:DZ1765"/>
    <mergeCell ref="EA1765:EB1765"/>
    <mergeCell ref="DY1766:DZ1766"/>
    <mergeCell ref="EA1766:EB1766"/>
    <mergeCell ref="DK1808:DL1808"/>
    <mergeCell ref="DM1808:DN1808"/>
    <mergeCell ref="DO1808:DP1808"/>
    <mergeCell ref="DQ1808:DR1808"/>
    <mergeCell ref="DO1803:DP1803"/>
    <mergeCell ref="DQ1803:DR1803"/>
    <mergeCell ref="DU1767:DV1767"/>
    <mergeCell ref="DW1767:DX1767"/>
    <mergeCell ref="DY1768:DZ1768"/>
    <mergeCell ref="EA1768:EB1768"/>
    <mergeCell ref="DY1763:DZ1763"/>
    <mergeCell ref="EA1763:EB1763"/>
    <mergeCell ref="DY1767:DZ1767"/>
    <mergeCell ref="EA1767:EB1767"/>
    <mergeCell ref="DY1764:DZ1764"/>
    <mergeCell ref="EA1764:EB1764"/>
    <mergeCell ref="DY1769:DZ1769"/>
    <mergeCell ref="EA1769:EB1769"/>
    <mergeCell ref="DY1771:DZ1771"/>
    <mergeCell ref="EA1771:EB1771"/>
    <mergeCell ref="DU1774:DV1774"/>
    <mergeCell ref="DW1774:DX1774"/>
    <mergeCell ref="DU1769:DV1769"/>
    <mergeCell ref="DW1769:DX1769"/>
    <mergeCell ref="DU1770:DV1770"/>
    <mergeCell ref="DW1770:DX1770"/>
    <mergeCell ref="DU1775:DV1775"/>
    <mergeCell ref="DW1775:DX1775"/>
    <mergeCell ref="DU1780:DV1780"/>
    <mergeCell ref="DW1780:DX1780"/>
    <mergeCell ref="DY1770:DZ1770"/>
    <mergeCell ref="EA1770:EB1770"/>
    <mergeCell ref="DY1780:DZ1780"/>
    <mergeCell ref="EA1780:EB1780"/>
    <mergeCell ref="DU1778:DV1778"/>
    <mergeCell ref="DW1778:DX1778"/>
    <mergeCell ref="DY1779:DZ1779"/>
    <mergeCell ref="EA1779:EB1779"/>
    <mergeCell ref="DY1773:DZ1773"/>
    <mergeCell ref="EA1773:EB1773"/>
    <mergeCell ref="DY1772:DZ1772"/>
    <mergeCell ref="EA1772:EB1772"/>
    <mergeCell ref="DY1774:DZ1774"/>
    <mergeCell ref="EA1774:EB1774"/>
    <mergeCell ref="DY1775:DZ1775"/>
    <mergeCell ref="EA1775:EB1775"/>
    <mergeCell ref="DU1773:DV1773"/>
    <mergeCell ref="DW1773:DX1773"/>
    <mergeCell ref="DU1771:DV1771"/>
    <mergeCell ref="DW1771:DX1771"/>
    <mergeCell ref="DU1772:DV1772"/>
    <mergeCell ref="DW1772:DX1772"/>
    <mergeCell ref="DU1776:DV1776"/>
    <mergeCell ref="DW1776:DX1776"/>
    <mergeCell ref="DY1776:DZ1776"/>
    <mergeCell ref="EA1776:EB1776"/>
    <mergeCell ref="DU1777:DV1777"/>
    <mergeCell ref="DW1777:DX1777"/>
    <mergeCell ref="DU1781:DV1781"/>
    <mergeCell ref="DW1781:DX1781"/>
    <mergeCell ref="DU1782:DV1782"/>
    <mergeCell ref="DW1782:DX1782"/>
    <mergeCell ref="DY1777:DZ1777"/>
    <mergeCell ref="EA1777:EB1777"/>
    <mergeCell ref="DU1779:DV1779"/>
    <mergeCell ref="DW1779:DX1779"/>
    <mergeCell ref="DY1778:DZ1778"/>
    <mergeCell ref="EA1778:EB1778"/>
    <mergeCell ref="DY1784:DZ1784"/>
    <mergeCell ref="EA1784:EB1784"/>
    <mergeCell ref="DU1784:DV1784"/>
    <mergeCell ref="DW1784:DX1784"/>
    <mergeCell ref="DU1783:DV1783"/>
    <mergeCell ref="DW1783:DX1783"/>
    <mergeCell ref="DU1785:DV1785"/>
    <mergeCell ref="DW1785:DX1785"/>
    <mergeCell ref="DY1790:DZ1790"/>
    <mergeCell ref="EA1790:EB1790"/>
    <mergeCell ref="DU1789:DV1789"/>
    <mergeCell ref="DW1789:DX1789"/>
    <mergeCell ref="DU1787:DV1787"/>
    <mergeCell ref="DW1787:DX1787"/>
    <mergeCell ref="DU1790:DV1790"/>
    <mergeCell ref="DW1790:DX1790"/>
    <mergeCell ref="DY1781:DZ1781"/>
    <mergeCell ref="EA1781:EB1781"/>
    <mergeCell ref="DY1788:DZ1788"/>
    <mergeCell ref="EA1788:EB1788"/>
    <mergeCell ref="DY1782:DZ1782"/>
    <mergeCell ref="EA1782:EB1782"/>
    <mergeCell ref="DY1783:DZ1783"/>
    <mergeCell ref="EA1783:EB1783"/>
    <mergeCell ref="DY1785:DZ1785"/>
    <mergeCell ref="EA1785:EB1785"/>
    <mergeCell ref="DU1788:DV1788"/>
    <mergeCell ref="DW1788:DX1788"/>
    <mergeCell ref="DY1786:DZ1786"/>
    <mergeCell ref="EA1786:EB1786"/>
    <mergeCell ref="DY1787:DZ1787"/>
    <mergeCell ref="EA1787:EB1787"/>
    <mergeCell ref="DU1786:DV1786"/>
    <mergeCell ref="DW1786:DX1786"/>
    <mergeCell ref="DY1789:DZ1789"/>
    <mergeCell ref="EA1789:EB1789"/>
    <mergeCell ref="EA1793:EB1793"/>
    <mergeCell ref="DU1792:DV1792"/>
    <mergeCell ref="DW1792:DX1792"/>
    <mergeCell ref="DY1792:DZ1792"/>
    <mergeCell ref="EA1792:EB1792"/>
    <mergeCell ref="DU1791:DV1791"/>
    <mergeCell ref="DW1791:DX1791"/>
    <mergeCell ref="DY1791:DZ1791"/>
    <mergeCell ref="DY1797:DZ1797"/>
    <mergeCell ref="DU1793:DV1793"/>
    <mergeCell ref="DW1793:DX1793"/>
    <mergeCell ref="DY1793:DZ1793"/>
    <mergeCell ref="DU1795:DV1795"/>
    <mergeCell ref="DW1795:DX1795"/>
    <mergeCell ref="DY1795:DZ1795"/>
    <mergeCell ref="DU1794:DV1794"/>
    <mergeCell ref="DW1794:DX1794"/>
    <mergeCell ref="DY1794:DZ1794"/>
    <mergeCell ref="DU1810:DV1810"/>
    <mergeCell ref="DW1809:DX1809"/>
    <mergeCell ref="DY1796:DZ1796"/>
    <mergeCell ref="DU1799:DV1799"/>
    <mergeCell ref="DW1799:DX1799"/>
    <mergeCell ref="DY1799:DZ1799"/>
    <mergeCell ref="DU1797:DV1797"/>
    <mergeCell ref="DW1797:DX1797"/>
    <mergeCell ref="DW1798:DX1798"/>
    <mergeCell ref="DY1798:DZ1798"/>
    <mergeCell ref="DW1804:DX1804"/>
    <mergeCell ref="DY1804:DZ1804"/>
    <mergeCell ref="EA1804:EB1804"/>
    <mergeCell ref="DW1800:DX1800"/>
    <mergeCell ref="DW1808:DX1808"/>
    <mergeCell ref="DW1801:DX1801"/>
    <mergeCell ref="EA1808:EB1808"/>
    <mergeCell ref="DY1807:DZ1807"/>
    <mergeCell ref="DW1810:DX1810"/>
    <mergeCell ref="DY1811:DZ1811"/>
    <mergeCell ref="DU1804:DV1804"/>
    <mergeCell ref="DY1800:DZ1800"/>
    <mergeCell ref="EA1807:EB1807"/>
    <mergeCell ref="DY1808:DZ1808"/>
    <mergeCell ref="DY1809:DZ1809"/>
    <mergeCell ref="EA1809:EB1809"/>
    <mergeCell ref="DU1811:DV1811"/>
    <mergeCell ref="DW1811:DX1811"/>
    <mergeCell ref="DU1812:DV1812"/>
    <mergeCell ref="DW1812:DX1812"/>
    <mergeCell ref="DY1812:DZ1812"/>
    <mergeCell ref="DW1807:DX1807"/>
    <mergeCell ref="DU1803:DV1803"/>
    <mergeCell ref="DU1808:DV1808"/>
    <mergeCell ref="DU1807:DV1807"/>
    <mergeCell ref="DW1803:DX1803"/>
    <mergeCell ref="DU1805:DV1805"/>
    <mergeCell ref="DW1805:DX1805"/>
    <mergeCell ref="EA1812:EB1812"/>
    <mergeCell ref="DU1802:DV1802"/>
    <mergeCell ref="DW1802:DX1802"/>
    <mergeCell ref="DY1810:DZ1810"/>
    <mergeCell ref="EA1810:EB1810"/>
    <mergeCell ref="EA1806:EB1806"/>
    <mergeCell ref="DU1809:DV1809"/>
    <mergeCell ref="DU1806:DV1806"/>
    <mergeCell ref="DW1806:DX1806"/>
    <mergeCell ref="DY1806:DZ1806"/>
    <mergeCell ref="EE1805:EF1805"/>
    <mergeCell ref="EA1801:EB1801"/>
    <mergeCell ref="DU1796:DV1796"/>
    <mergeCell ref="DW1796:DX1796"/>
    <mergeCell ref="DU1800:DV1800"/>
    <mergeCell ref="DY1801:DZ1801"/>
    <mergeCell ref="DU1801:DV1801"/>
    <mergeCell ref="EA1797:EB1797"/>
    <mergeCell ref="DU1798:DV1798"/>
    <mergeCell ref="EA1798:EB1798"/>
    <mergeCell ref="EE1785:EF1785"/>
    <mergeCell ref="EE1786:EF1786"/>
    <mergeCell ref="EA1811:EB1811"/>
    <mergeCell ref="DY1802:DZ1802"/>
    <mergeCell ref="EA1802:EB1802"/>
    <mergeCell ref="DY1803:DZ1803"/>
    <mergeCell ref="EA1803:EB1803"/>
    <mergeCell ref="EA1805:EB1805"/>
    <mergeCell ref="EE1795:EF1795"/>
    <mergeCell ref="EE1799:EF1799"/>
    <mergeCell ref="EE1794:EF1794"/>
    <mergeCell ref="EE1800:EF1800"/>
    <mergeCell ref="DY1805:DZ1805"/>
    <mergeCell ref="EE1798:EF1798"/>
    <mergeCell ref="EA1799:EB1799"/>
    <mergeCell ref="EA1796:EB1796"/>
    <mergeCell ref="EE1797:EF1797"/>
    <mergeCell ref="EE1803:EF1803"/>
    <mergeCell ref="EA1800:EB1800"/>
    <mergeCell ref="EA1795:EB1795"/>
    <mergeCell ref="EE1765:EF1765"/>
    <mergeCell ref="EE1776:EF1776"/>
    <mergeCell ref="EE1784:EF1784"/>
    <mergeCell ref="EE1767:EF1767"/>
    <mergeCell ref="EE1766:EF1766"/>
    <mergeCell ref="EE1781:EF1781"/>
    <mergeCell ref="EE1783:EF1783"/>
    <mergeCell ref="EE1782:EF1782"/>
    <mergeCell ref="EE1775:EF1775"/>
    <mergeCell ref="EE1772:EF1772"/>
    <mergeCell ref="EG1773:EH1773"/>
    <mergeCell ref="EI1773:EJ1773"/>
    <mergeCell ref="EG1766:EH1766"/>
    <mergeCell ref="EE1768:EF1768"/>
    <mergeCell ref="EE1774:EF1774"/>
    <mergeCell ref="EG1774:EH1774"/>
    <mergeCell ref="EG1767:EH1767"/>
    <mergeCell ref="EG1768:EH1768"/>
    <mergeCell ref="EG1771:EH1771"/>
    <mergeCell ref="EI1771:EJ1771"/>
    <mergeCell ref="EA1791:EB1791"/>
    <mergeCell ref="EA1794:EB1794"/>
    <mergeCell ref="EE1780:EF1780"/>
    <mergeCell ref="EG1780:EH1780"/>
    <mergeCell ref="EE1778:EF1778"/>
    <mergeCell ref="EE1789:EF1789"/>
    <mergeCell ref="EE1793:EF1793"/>
    <mergeCell ref="EE1792:EF1792"/>
    <mergeCell ref="EE1787:EF1787"/>
    <mergeCell ref="EE1788:EF1788"/>
    <mergeCell ref="EG1778:EH1778"/>
    <mergeCell ref="EG1775:EH1775"/>
    <mergeCell ref="EE1779:EF1779"/>
    <mergeCell ref="EG1779:EH1779"/>
    <mergeCell ref="EE1777:EF1777"/>
    <mergeCell ref="EG1777:EH1777"/>
    <mergeCell ref="EE1791:EF1791"/>
    <mergeCell ref="EG1791:EH1791"/>
    <mergeCell ref="EI1770:EJ1770"/>
    <mergeCell ref="EE1763:EF1763"/>
    <mergeCell ref="EE1764:EF1764"/>
    <mergeCell ref="EG1764:EH1764"/>
    <mergeCell ref="EG1763:EH1763"/>
    <mergeCell ref="EG1765:EH1765"/>
    <mergeCell ref="EI1768:EJ1768"/>
    <mergeCell ref="EE1769:EF1769"/>
    <mergeCell ref="EG1769:EH1769"/>
    <mergeCell ref="EI1769:EJ1769"/>
    <mergeCell ref="EI1766:EJ1766"/>
    <mergeCell ref="EK1763:EL1763"/>
    <mergeCell ref="EK1766:EL1766"/>
    <mergeCell ref="EK1767:EL1767"/>
    <mergeCell ref="EI1765:EJ1765"/>
    <mergeCell ref="EK1765:EL1765"/>
    <mergeCell ref="EI1764:EJ1764"/>
    <mergeCell ref="EK1764:EL1764"/>
    <mergeCell ref="EI1763:EJ1763"/>
    <mergeCell ref="EI1767:EJ1767"/>
    <mergeCell ref="EK1768:EL1768"/>
    <mergeCell ref="EE1773:EF1773"/>
    <mergeCell ref="EE1770:EF1770"/>
    <mergeCell ref="EG1770:EH1770"/>
    <mergeCell ref="EK1772:EL1772"/>
    <mergeCell ref="EG1772:EH1772"/>
    <mergeCell ref="EI1772:EJ1772"/>
    <mergeCell ref="EE1771:EF1771"/>
    <mergeCell ref="EK1771:EL1771"/>
    <mergeCell ref="EK1769:EL1769"/>
    <mergeCell ref="EK1770:EL1770"/>
    <mergeCell ref="EK1785:EL1785"/>
    <mergeCell ref="EG1776:EH1776"/>
    <mergeCell ref="EI1776:EJ1776"/>
    <mergeCell ref="EK1776:EL1776"/>
    <mergeCell ref="EI1779:EJ1779"/>
    <mergeCell ref="EI1777:EJ1777"/>
    <mergeCell ref="EI1778:EJ1778"/>
    <mergeCell ref="EG1785:EH1785"/>
    <mergeCell ref="EI1791:EJ1791"/>
    <mergeCell ref="EG1783:EH1783"/>
    <mergeCell ref="EG1792:EH1792"/>
    <mergeCell ref="EI1792:EJ1792"/>
    <mergeCell ref="EG1788:EH1788"/>
    <mergeCell ref="EI1783:EJ1783"/>
    <mergeCell ref="EG1786:EH1786"/>
    <mergeCell ref="EI1786:EJ1786"/>
    <mergeCell ref="EG1784:EH1784"/>
    <mergeCell ref="EG1797:EH1797"/>
    <mergeCell ref="EI1797:EJ1797"/>
    <mergeCell ref="EE1796:EF1796"/>
    <mergeCell ref="EG1796:EH1796"/>
    <mergeCell ref="EI1796:EJ1796"/>
    <mergeCell ref="EI1795:EJ1795"/>
    <mergeCell ref="EE1790:EF1790"/>
    <mergeCell ref="EG1790:EH1790"/>
    <mergeCell ref="EI1794:EJ1794"/>
    <mergeCell ref="EE1808:EF1808"/>
    <mergeCell ref="EG1808:EH1808"/>
    <mergeCell ref="EE1809:EF1809"/>
    <mergeCell ref="EE1801:EF1801"/>
    <mergeCell ref="EE1802:EF1802"/>
    <mergeCell ref="EG1802:EH1802"/>
    <mergeCell ref="EE1804:EF1804"/>
    <mergeCell ref="EG1804:EH1804"/>
    <mergeCell ref="EE1806:EF1806"/>
    <mergeCell ref="EE1807:EF1807"/>
    <mergeCell ref="EK1809:EL1809"/>
    <mergeCell ref="EI1800:EJ1800"/>
    <mergeCell ref="EK1800:EL1800"/>
    <mergeCell ref="EI1801:EJ1801"/>
    <mergeCell ref="EK1801:EL1801"/>
    <mergeCell ref="EG1801:EH1801"/>
    <mergeCell ref="EG1800:EH1800"/>
    <mergeCell ref="EK1808:EL1808"/>
    <mergeCell ref="EE1812:EF1812"/>
    <mergeCell ref="EG1812:EH1812"/>
    <mergeCell ref="EE1810:EF1810"/>
    <mergeCell ref="EG1810:EH1810"/>
    <mergeCell ref="EI1810:EJ1810"/>
    <mergeCell ref="EG1809:EH1809"/>
    <mergeCell ref="EI1809:EJ1809"/>
    <mergeCell ref="EE1811:EF1811"/>
    <mergeCell ref="EI1812:EJ1812"/>
    <mergeCell ref="EK1812:EL1812"/>
    <mergeCell ref="EG1787:EH1787"/>
    <mergeCell ref="EI1787:EJ1787"/>
    <mergeCell ref="EK1787:EL1787"/>
    <mergeCell ref="EG1811:EH1811"/>
    <mergeCell ref="EI1811:EJ1811"/>
    <mergeCell ref="EK1811:EL1811"/>
    <mergeCell ref="EK1810:EL1810"/>
    <mergeCell ref="EG1806:EH1806"/>
    <mergeCell ref="EI1808:EJ1808"/>
    <mergeCell ref="EK1794:EL1794"/>
    <mergeCell ref="EK1798:EL1798"/>
    <mergeCell ref="EK1797:EL1797"/>
    <mergeCell ref="EK1796:EL1796"/>
    <mergeCell ref="EG1794:EH1794"/>
    <mergeCell ref="EG1805:EH1805"/>
    <mergeCell ref="EI1805:EJ1805"/>
    <mergeCell ref="EK1805:EL1805"/>
    <mergeCell ref="EG1798:EH1798"/>
    <mergeCell ref="EK1802:EL1802"/>
    <mergeCell ref="EK1778:EL1778"/>
    <mergeCell ref="EG1807:EH1807"/>
    <mergeCell ref="EI1807:EJ1807"/>
    <mergeCell ref="EK1807:EL1807"/>
    <mergeCell ref="EI1806:EJ1806"/>
    <mergeCell ref="EK1806:EL1806"/>
    <mergeCell ref="EI1803:EJ1803"/>
    <mergeCell ref="EK1803:EL1803"/>
    <mergeCell ref="EI1802:EJ1802"/>
    <mergeCell ref="EG1803:EH1803"/>
    <mergeCell ref="EI1775:EJ1775"/>
    <mergeCell ref="EK1777:EL1777"/>
    <mergeCell ref="EI1774:EJ1774"/>
    <mergeCell ref="EK1773:EL1773"/>
    <mergeCell ref="EQ1774:ER1774"/>
    <mergeCell ref="EK1774:EL1774"/>
    <mergeCell ref="EK1775:EL1775"/>
    <mergeCell ref="EQ1773:ER1773"/>
    <mergeCell ref="EQ1775:ER1775"/>
    <mergeCell ref="EQ1776:ER1776"/>
    <mergeCell ref="EI1780:EJ1780"/>
    <mergeCell ref="EK1789:EL1789"/>
    <mergeCell ref="EI1788:EJ1788"/>
    <mergeCell ref="EK1792:EL1792"/>
    <mergeCell ref="EK1791:EL1791"/>
    <mergeCell ref="EI1804:EJ1804"/>
    <mergeCell ref="EK1790:EL1790"/>
    <mergeCell ref="EK1804:EL1804"/>
    <mergeCell ref="EK1784:EL1784"/>
    <mergeCell ref="EK1786:EL1786"/>
    <mergeCell ref="EK1793:EL1793"/>
    <mergeCell ref="EK1795:EL1795"/>
    <mergeCell ref="EQ1782:ER1782"/>
    <mergeCell ref="EO1783:EP1783"/>
    <mergeCell ref="EQ1783:ER1783"/>
    <mergeCell ref="EO1788:EP1788"/>
    <mergeCell ref="EQ1785:ER1785"/>
    <mergeCell ref="EQ1784:ER1784"/>
    <mergeCell ref="EO1787:EP1787"/>
    <mergeCell ref="EO1792:EP1792"/>
    <mergeCell ref="EG1782:EH1782"/>
    <mergeCell ref="EI1782:EJ1782"/>
    <mergeCell ref="EQ1780:ER1780"/>
    <mergeCell ref="EG1781:EH1781"/>
    <mergeCell ref="EI1781:EJ1781"/>
    <mergeCell ref="EK1781:EL1781"/>
    <mergeCell ref="EK1780:EL1780"/>
    <mergeCell ref="EO1781:EP1781"/>
    <mergeCell ref="EO1780:EP1780"/>
    <mergeCell ref="EQ1781:ER1781"/>
    <mergeCell ref="EG1799:EH1799"/>
    <mergeCell ref="EI1785:EJ1785"/>
    <mergeCell ref="EI1790:EJ1790"/>
    <mergeCell ref="EG1789:EH1789"/>
    <mergeCell ref="EG1795:EH1795"/>
    <mergeCell ref="EI1789:EJ1789"/>
    <mergeCell ref="EG1793:EH1793"/>
    <mergeCell ref="EI1793:EJ1793"/>
    <mergeCell ref="EI1799:EJ1799"/>
    <mergeCell ref="EI1798:EJ1798"/>
    <mergeCell ref="EK1799:EL1799"/>
    <mergeCell ref="EO1779:EP1779"/>
    <mergeCell ref="EO1777:EP1777"/>
    <mergeCell ref="EK1779:EL1779"/>
    <mergeCell ref="EK1783:EL1783"/>
    <mergeCell ref="EI1784:EJ1784"/>
    <mergeCell ref="EK1788:EL1788"/>
    <mergeCell ref="EO1782:EP1782"/>
    <mergeCell ref="EK1782:EL1782"/>
    <mergeCell ref="EO1790:EP1790"/>
    <mergeCell ref="EO1769:EP1769"/>
    <mergeCell ref="EQ1769:ER1769"/>
    <mergeCell ref="ES1769:ET1769"/>
    <mergeCell ref="EO1768:EP1768"/>
    <mergeCell ref="EO1773:EP1773"/>
    <mergeCell ref="EO1778:EP1778"/>
    <mergeCell ref="EO1776:EP1776"/>
    <mergeCell ref="EO1774:EP1774"/>
    <mergeCell ref="EO1775:EP1775"/>
    <mergeCell ref="EO1772:EP1772"/>
    <mergeCell ref="ES1767:ET1767"/>
    <mergeCell ref="EU1767:EV1767"/>
    <mergeCell ref="EQ1768:ER1768"/>
    <mergeCell ref="ES1768:ET1768"/>
    <mergeCell ref="EU1769:EV1769"/>
    <mergeCell ref="EQ1772:ER1772"/>
    <mergeCell ref="ES1772:ET1772"/>
    <mergeCell ref="EU1772:EV1772"/>
    <mergeCell ref="EQ1770:ER1770"/>
    <mergeCell ref="EU1768:EV1768"/>
    <mergeCell ref="EO1763:EP1763"/>
    <mergeCell ref="EQ1763:ER1763"/>
    <mergeCell ref="ES1763:ET1763"/>
    <mergeCell ref="EU1763:EV1763"/>
    <mergeCell ref="EO1764:EP1764"/>
    <mergeCell ref="EQ1764:ER1764"/>
    <mergeCell ref="ES1764:ET1764"/>
    <mergeCell ref="EU1764:EV1764"/>
    <mergeCell ref="EU1766:EV1766"/>
    <mergeCell ref="EQ1765:ER1765"/>
    <mergeCell ref="EQ1766:ER1766"/>
    <mergeCell ref="ES1766:ET1766"/>
    <mergeCell ref="EO1767:EP1767"/>
    <mergeCell ref="EQ1767:ER1767"/>
    <mergeCell ref="EO1766:EP1766"/>
    <mergeCell ref="EU1765:EV1765"/>
    <mergeCell ref="ES1765:ET1765"/>
    <mergeCell ref="EO1765:EP1765"/>
    <mergeCell ref="EU1775:EV1775"/>
    <mergeCell ref="ES1773:ET1773"/>
    <mergeCell ref="EU1773:EV1773"/>
    <mergeCell ref="ES1770:ET1770"/>
    <mergeCell ref="EU1770:EV1770"/>
    <mergeCell ref="EO1771:EP1771"/>
    <mergeCell ref="EQ1771:ER1771"/>
    <mergeCell ref="ES1771:ET1771"/>
    <mergeCell ref="EU1771:EV1771"/>
    <mergeCell ref="EO1770:EP1770"/>
    <mergeCell ref="EU1781:EV1781"/>
    <mergeCell ref="ES1780:ET1780"/>
    <mergeCell ref="EU1780:EV1780"/>
    <mergeCell ref="EU1779:EV1779"/>
    <mergeCell ref="EU1777:EV1777"/>
    <mergeCell ref="ES1774:ET1774"/>
    <mergeCell ref="EU1774:EV1774"/>
    <mergeCell ref="ES1776:ET1776"/>
    <mergeCell ref="EU1776:EV1776"/>
    <mergeCell ref="ES1775:ET1775"/>
    <mergeCell ref="EQ1779:ER1779"/>
    <mergeCell ref="EO1786:EP1786"/>
    <mergeCell ref="EQ1786:ER1786"/>
    <mergeCell ref="ES1782:ET1782"/>
    <mergeCell ref="ES1779:ET1779"/>
    <mergeCell ref="ES1784:ET1784"/>
    <mergeCell ref="ES1783:ET1783"/>
    <mergeCell ref="ES1781:ET1781"/>
    <mergeCell ref="EO1784:EP1784"/>
    <mergeCell ref="EO1785:EP1785"/>
    <mergeCell ref="ES1778:ET1778"/>
    <mergeCell ref="ES1786:ET1786"/>
    <mergeCell ref="EU1786:EV1786"/>
    <mergeCell ref="ES1788:ET1788"/>
    <mergeCell ref="EU1788:EV1788"/>
    <mergeCell ref="EQ1778:ER1778"/>
    <mergeCell ref="ES1785:ET1785"/>
    <mergeCell ref="EU1785:EV1785"/>
    <mergeCell ref="ES1787:ET1787"/>
    <mergeCell ref="EU1787:EV1787"/>
    <mergeCell ref="EQ1777:ER1777"/>
    <mergeCell ref="ES1777:ET1777"/>
    <mergeCell ref="EU1782:EV1782"/>
    <mergeCell ref="EU1783:EV1783"/>
    <mergeCell ref="EU1778:EV1778"/>
    <mergeCell ref="EU1792:EV1792"/>
    <mergeCell ref="ES1790:ET1790"/>
    <mergeCell ref="EU1790:EV1790"/>
    <mergeCell ref="EQ1790:ER1790"/>
    <mergeCell ref="EU1784:EV1784"/>
    <mergeCell ref="EQ1791:ER1791"/>
    <mergeCell ref="EO1789:EP1789"/>
    <mergeCell ref="EQ1789:ER1789"/>
    <mergeCell ref="ES1789:ET1789"/>
    <mergeCell ref="EU1789:EV1789"/>
    <mergeCell ref="ES1791:ET1791"/>
    <mergeCell ref="EU1791:EV1791"/>
    <mergeCell ref="EQ1788:ER1788"/>
    <mergeCell ref="EQ1787:ER1787"/>
    <mergeCell ref="EO1800:EP1800"/>
    <mergeCell ref="EO1794:EP1794"/>
    <mergeCell ref="EQ1794:ER1794"/>
    <mergeCell ref="ES1794:ET1794"/>
    <mergeCell ref="ES1795:ET1795"/>
    <mergeCell ref="EQ1792:ER1792"/>
    <mergeCell ref="EO1791:EP1791"/>
    <mergeCell ref="ES1793:ET1793"/>
    <mergeCell ref="EU1798:EV1798"/>
    <mergeCell ref="ES1796:ET1796"/>
    <mergeCell ref="EO1796:EP1796"/>
    <mergeCell ref="EQ1797:ER1797"/>
    <mergeCell ref="ES1798:ET1798"/>
    <mergeCell ref="EO1798:EP1798"/>
    <mergeCell ref="EU1797:EV1797"/>
    <mergeCell ref="EQ1798:ER1798"/>
    <mergeCell ref="EQ1796:ER1796"/>
    <mergeCell ref="EO1793:EP1793"/>
    <mergeCell ref="ES1792:ET1792"/>
    <mergeCell ref="ES1797:ET1797"/>
    <mergeCell ref="EQ1793:ER1793"/>
    <mergeCell ref="EO1795:EP1795"/>
    <mergeCell ref="EQ1795:ER1795"/>
    <mergeCell ref="EO1797:EP1797"/>
    <mergeCell ref="EQ1800:ER1800"/>
    <mergeCell ref="ES1800:ET1800"/>
    <mergeCell ref="EU1795:EV1795"/>
    <mergeCell ref="EO1801:EP1801"/>
    <mergeCell ref="EQ1801:ER1801"/>
    <mergeCell ref="ES1801:ET1801"/>
    <mergeCell ref="EO1799:EP1799"/>
    <mergeCell ref="EQ1799:ER1799"/>
    <mergeCell ref="EU1796:EV1796"/>
    <mergeCell ref="ES1799:ET1799"/>
    <mergeCell ref="EU1808:EV1808"/>
    <mergeCell ref="ES1802:ET1802"/>
    <mergeCell ref="EU1805:EV1805"/>
    <mergeCell ref="ES1806:ET1806"/>
    <mergeCell ref="ES1803:ET1803"/>
    <mergeCell ref="ES1805:ET1805"/>
    <mergeCell ref="ES1804:ET1804"/>
    <mergeCell ref="EU1804:EV1804"/>
    <mergeCell ref="EU1807:EV1807"/>
    <mergeCell ref="EU1806:EV1806"/>
    <mergeCell ref="EQ1805:ER1805"/>
    <mergeCell ref="EO1802:EP1802"/>
    <mergeCell ref="EU1803:EV1803"/>
    <mergeCell ref="EO1806:EP1806"/>
    <mergeCell ref="EQ1806:ER1806"/>
    <mergeCell ref="EQ1803:ER1803"/>
    <mergeCell ref="EO1804:EP1804"/>
    <mergeCell ref="EQ1804:ER1804"/>
    <mergeCell ref="EQ1802:ER1802"/>
    <mergeCell ref="EU1802:EV1802"/>
    <mergeCell ref="EQ1812:ER1812"/>
    <mergeCell ref="EO1803:EP1803"/>
    <mergeCell ref="EO1805:EP1805"/>
    <mergeCell ref="ES1812:ET1812"/>
    <mergeCell ref="EO1807:EP1807"/>
    <mergeCell ref="EQ1807:ER1807"/>
    <mergeCell ref="ES1807:ET1807"/>
    <mergeCell ref="EQ1811:ER1811"/>
    <mergeCell ref="ES1811:ET1811"/>
    <mergeCell ref="EO1811:EP1811"/>
    <mergeCell ref="EO1808:EP1808"/>
    <mergeCell ref="EQ1808:ER1808"/>
    <mergeCell ref="ES1808:ET1808"/>
    <mergeCell ref="EU1812:EV1812"/>
    <mergeCell ref="EO1809:EP1809"/>
    <mergeCell ref="EQ1809:ER1809"/>
    <mergeCell ref="ES1809:ET1809"/>
    <mergeCell ref="EU1809:EV1809"/>
    <mergeCell ref="EO1810:EP1810"/>
    <mergeCell ref="EQ1810:ER1810"/>
    <mergeCell ref="ES1810:ET1810"/>
    <mergeCell ref="EO1812:EP1812"/>
    <mergeCell ref="EU1811:EV1811"/>
    <mergeCell ref="FC1766:FD1766"/>
    <mergeCell ref="FE1766:FF1766"/>
    <mergeCell ref="EY1775:EZ1775"/>
    <mergeCell ref="EU1801:EV1801"/>
    <mergeCell ref="EY1803:EZ1803"/>
    <mergeCell ref="EU1810:EV1810"/>
    <mergeCell ref="EU1799:EV1799"/>
    <mergeCell ref="EY1765:EZ1765"/>
    <mergeCell ref="FA1765:FB1765"/>
    <mergeCell ref="FC1765:FD1765"/>
    <mergeCell ref="FE1765:FF1765"/>
    <mergeCell ref="FA1766:FB1766"/>
    <mergeCell ref="EY1766:EZ1766"/>
    <mergeCell ref="EY1800:EZ1800"/>
    <mergeCell ref="EY1804:EZ1804"/>
    <mergeCell ref="EY1805:EZ1805"/>
    <mergeCell ref="EY1806:EZ1806"/>
    <mergeCell ref="EY1792:EZ1792"/>
    <mergeCell ref="EU1800:EV1800"/>
    <mergeCell ref="EY1795:EZ1795"/>
    <mergeCell ref="EU1793:EV1793"/>
    <mergeCell ref="EU1794:EV1794"/>
    <mergeCell ref="EY1794:EZ1794"/>
    <mergeCell ref="EY1811:EZ1811"/>
    <mergeCell ref="EY1763:EZ1763"/>
    <mergeCell ref="FA1763:FB1763"/>
    <mergeCell ref="FC1763:FD1763"/>
    <mergeCell ref="FA1783:FB1783"/>
    <mergeCell ref="FC1764:FD1764"/>
    <mergeCell ref="FC1769:FD1769"/>
    <mergeCell ref="EY1778:EZ1778"/>
    <mergeCell ref="FA1778:FB1778"/>
    <mergeCell ref="FC1778:FD1778"/>
    <mergeCell ref="FE1763:FF1763"/>
    <mergeCell ref="EY1783:EZ1783"/>
    <mergeCell ref="EY1781:EZ1781"/>
    <mergeCell ref="EY1789:EZ1789"/>
    <mergeCell ref="FE1764:FF1764"/>
    <mergeCell ref="EY1764:EZ1764"/>
    <mergeCell ref="FA1764:FB1764"/>
    <mergeCell ref="FA1777:FB1777"/>
    <mergeCell ref="FA1775:FB1775"/>
    <mergeCell ref="FA1773:FB1773"/>
    <mergeCell ref="EY1771:EZ1771"/>
    <mergeCell ref="FA1771:FB1771"/>
    <mergeCell ref="FC1771:FD1771"/>
    <mergeCell ref="FE1771:FF1771"/>
    <mergeCell ref="FA1772:FB1772"/>
    <mergeCell ref="EY1772:EZ1772"/>
    <mergeCell ref="FC1772:FD1772"/>
    <mergeCell ref="FE1772:FF1772"/>
    <mergeCell ref="FA1768:FB1768"/>
    <mergeCell ref="FC1768:FD1768"/>
    <mergeCell ref="FE1770:FF1770"/>
    <mergeCell ref="FE1769:FF1769"/>
    <mergeCell ref="EY1770:EZ1770"/>
    <mergeCell ref="FA1769:FB1769"/>
    <mergeCell ref="EY1769:EZ1769"/>
    <mergeCell ref="FE1768:FF1768"/>
    <mergeCell ref="EY1767:EZ1767"/>
    <mergeCell ref="FA1767:FB1767"/>
    <mergeCell ref="FC1777:FD1777"/>
    <mergeCell ref="FE1777:FF1777"/>
    <mergeCell ref="FC1775:FD1775"/>
    <mergeCell ref="FA1770:FB1770"/>
    <mergeCell ref="FC1770:FD1770"/>
    <mergeCell ref="FC1767:FD1767"/>
    <mergeCell ref="FE1767:FF1767"/>
    <mergeCell ref="EY1768:EZ1768"/>
    <mergeCell ref="FA1776:FB1776"/>
    <mergeCell ref="FC1776:FD1776"/>
    <mergeCell ref="EY1777:EZ1777"/>
    <mergeCell ref="EY1779:EZ1779"/>
    <mergeCell ref="EY1773:EZ1773"/>
    <mergeCell ref="FE1778:FF1778"/>
    <mergeCell ref="FE1773:FF1773"/>
    <mergeCell ref="FE1775:FF1775"/>
    <mergeCell ref="FA1794:FB1794"/>
    <mergeCell ref="FC1794:FD1794"/>
    <mergeCell ref="FA1788:FB1788"/>
    <mergeCell ref="FA1792:FB1792"/>
    <mergeCell ref="FA1790:FB1790"/>
    <mergeCell ref="FE1794:FF1794"/>
    <mergeCell ref="FE1790:FF1790"/>
    <mergeCell ref="FC1790:FD1790"/>
    <mergeCell ref="FI1767:FJ1767"/>
    <mergeCell ref="FM1767:FN1767"/>
    <mergeCell ref="FK1767:FL1767"/>
    <mergeCell ref="EY1786:EZ1786"/>
    <mergeCell ref="FA1786:FB1786"/>
    <mergeCell ref="FC1786:FD1786"/>
    <mergeCell ref="FC1781:FD1781"/>
    <mergeCell ref="FC1783:FD1783"/>
    <mergeCell ref="FA1784:FB1784"/>
    <mergeCell ref="FC1784:FD1784"/>
    <mergeCell ref="FK1776:FL1776"/>
    <mergeCell ref="FI1773:FJ1773"/>
    <mergeCell ref="FI1774:FJ1774"/>
    <mergeCell ref="FI1776:FJ1776"/>
    <mergeCell ref="EY1793:EZ1793"/>
    <mergeCell ref="FA1793:FB1793"/>
    <mergeCell ref="EY1784:EZ1784"/>
    <mergeCell ref="FE1786:FF1786"/>
    <mergeCell ref="FE1784:FF1784"/>
    <mergeCell ref="EY1776:EZ1776"/>
    <mergeCell ref="FI1771:FJ1771"/>
    <mergeCell ref="FI1778:FJ1778"/>
    <mergeCell ref="FC1773:FD1773"/>
    <mergeCell ref="FA1779:FB1779"/>
    <mergeCell ref="FC1780:FD1780"/>
    <mergeCell ref="FI1783:FJ1783"/>
    <mergeCell ref="FI1772:FJ1772"/>
    <mergeCell ref="FA1781:FB1781"/>
    <mergeCell ref="FA1782:FB1782"/>
    <mergeCell ref="FC1779:FD1779"/>
    <mergeCell ref="FI1784:FJ1784"/>
    <mergeCell ref="FI1779:FJ1779"/>
    <mergeCell ref="FE1782:FF1782"/>
    <mergeCell ref="FE1779:FF1779"/>
    <mergeCell ref="FE1781:FF1781"/>
    <mergeCell ref="FC1782:FD1782"/>
    <mergeCell ref="FE1783:FF1783"/>
    <mergeCell ref="FE1780:FF1780"/>
    <mergeCell ref="FI1781:FJ1781"/>
    <mergeCell ref="FI1780:FJ1780"/>
    <mergeCell ref="EY1790:EZ1790"/>
    <mergeCell ref="FC1788:FD1788"/>
    <mergeCell ref="EY1787:EZ1787"/>
    <mergeCell ref="FA1787:FB1787"/>
    <mergeCell ref="FC1787:FD1787"/>
    <mergeCell ref="FA1789:FB1789"/>
    <mergeCell ref="EY1788:EZ1788"/>
    <mergeCell ref="FM1763:FN1763"/>
    <mergeCell ref="FE1785:FF1785"/>
    <mergeCell ref="FC1792:FD1792"/>
    <mergeCell ref="FI1764:FJ1764"/>
    <mergeCell ref="FK1782:FL1782"/>
    <mergeCell ref="FI1782:FJ1782"/>
    <mergeCell ref="FK1772:FL1772"/>
    <mergeCell ref="FM1772:FN1772"/>
    <mergeCell ref="FM1781:FN1781"/>
    <mergeCell ref="FI1769:FJ1769"/>
    <mergeCell ref="FO1763:FP1763"/>
    <mergeCell ref="FK1763:FL1763"/>
    <mergeCell ref="FI1763:FJ1763"/>
    <mergeCell ref="FI1770:FJ1770"/>
    <mergeCell ref="FO1772:FP1772"/>
    <mergeCell ref="FO1767:FP1767"/>
    <mergeCell ref="FI1768:FJ1768"/>
    <mergeCell ref="FK1768:FL1768"/>
    <mergeCell ref="FM1768:FN1768"/>
    <mergeCell ref="FO1770:FP1770"/>
    <mergeCell ref="FC1808:FD1808"/>
    <mergeCell ref="FE1808:FF1808"/>
    <mergeCell ref="FA1791:FB1791"/>
    <mergeCell ref="FC1791:FD1791"/>
    <mergeCell ref="FE1791:FF1791"/>
    <mergeCell ref="FE1793:FF1793"/>
    <mergeCell ref="FA1800:FB1800"/>
    <mergeCell ref="FE1806:FF1806"/>
    <mergeCell ref="FA1801:FB1801"/>
    <mergeCell ref="FC1793:FD1793"/>
    <mergeCell ref="EY1797:EZ1797"/>
    <mergeCell ref="EY1796:EZ1796"/>
    <mergeCell ref="FE1796:FF1796"/>
    <mergeCell ref="EY1785:EZ1785"/>
    <mergeCell ref="FA1795:FB1795"/>
    <mergeCell ref="FK1787:FL1787"/>
    <mergeCell ref="EY1791:EZ1791"/>
    <mergeCell ref="FA1785:FB1785"/>
    <mergeCell ref="FC1785:FD1785"/>
    <mergeCell ref="FE1795:FF1795"/>
    <mergeCell ref="FO1764:FP1764"/>
    <mergeCell ref="FK1765:FL1765"/>
    <mergeCell ref="FM1765:FN1765"/>
    <mergeCell ref="FO1765:FP1765"/>
    <mergeCell ref="FO1768:FP1768"/>
    <mergeCell ref="FK1764:FL1764"/>
    <mergeCell ref="FM1764:FN1764"/>
    <mergeCell ref="FK1771:FL1771"/>
    <mergeCell ref="FM1766:FN1766"/>
    <mergeCell ref="FO1766:FP1766"/>
    <mergeCell ref="FK1766:FL1766"/>
    <mergeCell ref="FM1771:FN1771"/>
    <mergeCell ref="FO1771:FP1771"/>
    <mergeCell ref="FK1769:FL1769"/>
    <mergeCell ref="FM1769:FN1769"/>
    <mergeCell ref="FO1769:FP1769"/>
    <mergeCell ref="FK1770:FL1770"/>
    <mergeCell ref="FM1770:FN1770"/>
    <mergeCell ref="EY1812:EZ1812"/>
    <mergeCell ref="FA1812:FB1812"/>
    <mergeCell ref="FC1812:FD1812"/>
    <mergeCell ref="FE1812:FF1812"/>
    <mergeCell ref="FO1776:FP1776"/>
    <mergeCell ref="FI1775:FJ1775"/>
    <mergeCell ref="FA1811:FB1811"/>
    <mergeCell ref="FC1803:FD1803"/>
    <mergeCell ref="FE1803:FF1803"/>
    <mergeCell ref="FA1798:FB1798"/>
    <mergeCell ref="FC1811:FD1811"/>
    <mergeCell ref="FE1811:FF1811"/>
    <mergeCell ref="FC1799:FD1799"/>
    <mergeCell ref="FM1776:FN1776"/>
    <mergeCell ref="FK1789:FL1789"/>
    <mergeCell ref="FE1787:FF1787"/>
    <mergeCell ref="FE1789:FF1789"/>
    <mergeCell ref="FE1776:FF1776"/>
    <mergeCell ref="FK1788:FL1788"/>
    <mergeCell ref="FE1810:FF1810"/>
    <mergeCell ref="FC1809:FD1809"/>
    <mergeCell ref="FM1782:FN1782"/>
    <mergeCell ref="FI1785:FJ1785"/>
    <mergeCell ref="FE1807:FF1807"/>
    <mergeCell ref="FC1797:FD1797"/>
    <mergeCell ref="FE1797:FF1797"/>
    <mergeCell ref="FE1805:FF1805"/>
    <mergeCell ref="FE1792:FF1792"/>
    <mergeCell ref="FC1795:FD1795"/>
    <mergeCell ref="EY1810:EZ1810"/>
    <mergeCell ref="FA1810:FB1810"/>
    <mergeCell ref="FC1810:FD1810"/>
    <mergeCell ref="FA1807:FB1807"/>
    <mergeCell ref="FC1807:FD1807"/>
    <mergeCell ref="FA1809:FB1809"/>
    <mergeCell ref="EY1808:EZ1808"/>
    <mergeCell ref="EY1807:EZ1807"/>
    <mergeCell ref="EY1809:EZ1809"/>
    <mergeCell ref="FA1808:FB1808"/>
    <mergeCell ref="FE1809:FF1809"/>
    <mergeCell ref="FC1798:FD1798"/>
    <mergeCell ref="FE1798:FF1798"/>
    <mergeCell ref="FC1802:FD1802"/>
    <mergeCell ref="FE1802:FF1802"/>
    <mergeCell ref="FE1799:FF1799"/>
    <mergeCell ref="FE1801:FF1801"/>
    <mergeCell ref="FC1805:FD1805"/>
    <mergeCell ref="FC1804:FD1804"/>
    <mergeCell ref="FE1804:FF1804"/>
    <mergeCell ref="FO1773:FP1773"/>
    <mergeCell ref="FK1774:FL1774"/>
    <mergeCell ref="FM1774:FN1774"/>
    <mergeCell ref="FO1774:FP1774"/>
    <mergeCell ref="FK1775:FL1775"/>
    <mergeCell ref="FO1777:FP1777"/>
    <mergeCell ref="FO1775:FP1775"/>
    <mergeCell ref="FK1773:FL1773"/>
    <mergeCell ref="FM1775:FN1775"/>
    <mergeCell ref="FM1773:FN1773"/>
    <mergeCell ref="FO1780:FP1780"/>
    <mergeCell ref="FO1779:FP1779"/>
    <mergeCell ref="FK1778:FL1778"/>
    <mergeCell ref="FM1778:FN1778"/>
    <mergeCell ref="FO1778:FP1778"/>
    <mergeCell ref="FK1777:FL1777"/>
    <mergeCell ref="FM1777:FN1777"/>
    <mergeCell ref="FK1784:FL1784"/>
    <mergeCell ref="FM1784:FN1784"/>
    <mergeCell ref="FO1784:FP1784"/>
    <mergeCell ref="FO1782:FP1782"/>
    <mergeCell ref="FK1779:FL1779"/>
    <mergeCell ref="FM1779:FN1779"/>
    <mergeCell ref="FK1780:FL1780"/>
    <mergeCell ref="FM1780:FN1780"/>
    <mergeCell ref="FO1781:FP1781"/>
    <mergeCell ref="FK1781:FL1781"/>
    <mergeCell ref="FM1783:FN1783"/>
    <mergeCell ref="FO1783:FP1783"/>
    <mergeCell ref="FM1785:FN1785"/>
    <mergeCell ref="FO1785:FP1785"/>
    <mergeCell ref="FM1788:FN1788"/>
    <mergeCell ref="FO1788:FP1788"/>
    <mergeCell ref="FM1787:FN1787"/>
    <mergeCell ref="FO1787:FP1787"/>
    <mergeCell ref="FM1786:FN1786"/>
    <mergeCell ref="FO1786:FP1786"/>
    <mergeCell ref="FM1793:FN1793"/>
    <mergeCell ref="FO1793:FP1793"/>
    <mergeCell ref="FI1794:FJ1794"/>
    <mergeCell ref="FK1794:FL1794"/>
    <mergeCell ref="FM1794:FN1794"/>
    <mergeCell ref="FO1794:FP1794"/>
    <mergeCell ref="FI1793:FJ1793"/>
    <mergeCell ref="FK1793:FL1793"/>
    <mergeCell ref="FM1791:FN1791"/>
    <mergeCell ref="FO1791:FP1791"/>
    <mergeCell ref="FI1792:FJ1792"/>
    <mergeCell ref="FK1792:FL1792"/>
    <mergeCell ref="FM1792:FN1792"/>
    <mergeCell ref="FO1792:FP1792"/>
    <mergeCell ref="FI1791:FJ1791"/>
    <mergeCell ref="FK1791:FL1791"/>
    <mergeCell ref="FM1789:FN1789"/>
    <mergeCell ref="FO1789:FP1789"/>
    <mergeCell ref="FI1790:FJ1790"/>
    <mergeCell ref="FK1790:FL1790"/>
    <mergeCell ref="FM1790:FN1790"/>
    <mergeCell ref="FO1790:FP1790"/>
    <mergeCell ref="FI1789:FJ1789"/>
    <mergeCell ref="FM1799:FN1799"/>
    <mergeCell ref="FO1799:FP1799"/>
    <mergeCell ref="FI1800:FJ1800"/>
    <mergeCell ref="FK1800:FL1800"/>
    <mergeCell ref="FM1800:FN1800"/>
    <mergeCell ref="FO1800:FP1800"/>
    <mergeCell ref="FK1799:FL1799"/>
    <mergeCell ref="FM1797:FN1797"/>
    <mergeCell ref="FO1797:FP1797"/>
    <mergeCell ref="FI1798:FJ1798"/>
    <mergeCell ref="FK1798:FL1798"/>
    <mergeCell ref="FM1798:FN1798"/>
    <mergeCell ref="FO1798:FP1798"/>
    <mergeCell ref="FI1797:FJ1797"/>
    <mergeCell ref="FK1797:FL1797"/>
    <mergeCell ref="FM1795:FN1795"/>
    <mergeCell ref="FO1795:FP1795"/>
    <mergeCell ref="FI1796:FJ1796"/>
    <mergeCell ref="FK1796:FL1796"/>
    <mergeCell ref="FM1796:FN1796"/>
    <mergeCell ref="FO1796:FP1796"/>
    <mergeCell ref="FK1795:FL1795"/>
    <mergeCell ref="FI1795:FJ1795"/>
    <mergeCell ref="FI1812:FJ1812"/>
    <mergeCell ref="FK1812:FL1812"/>
    <mergeCell ref="FM1812:FN1812"/>
    <mergeCell ref="FO1812:FP1812"/>
    <mergeCell ref="FI1811:FJ1811"/>
    <mergeCell ref="FO1804:FP1804"/>
    <mergeCell ref="FM1805:FN1805"/>
    <mergeCell ref="FO1805:FP1805"/>
    <mergeCell ref="FK1806:FL1806"/>
    <mergeCell ref="FM1806:FN1806"/>
    <mergeCell ref="FI1810:FJ1810"/>
    <mergeCell ref="FK1810:FL1810"/>
    <mergeCell ref="FM1810:FN1810"/>
    <mergeCell ref="FO1810:FP1810"/>
    <mergeCell ref="FI1809:FJ1809"/>
    <mergeCell ref="FK1811:FL1811"/>
    <mergeCell ref="FM1811:FN1811"/>
    <mergeCell ref="FO1811:FP1811"/>
    <mergeCell ref="FM1801:FN1801"/>
    <mergeCell ref="FO1803:FP1803"/>
    <mergeCell ref="FI1804:FJ1804"/>
    <mergeCell ref="FK1809:FL1809"/>
    <mergeCell ref="FM1809:FN1809"/>
    <mergeCell ref="FO1809:FP1809"/>
    <mergeCell ref="FI1803:FJ1803"/>
    <mergeCell ref="FK1803:FL1803"/>
    <mergeCell ref="FM1803:FN1803"/>
    <mergeCell ref="FO1806:FP1806"/>
    <mergeCell ref="FI1808:FJ1808"/>
    <mergeCell ref="FK1808:FL1808"/>
    <mergeCell ref="FM1808:FN1808"/>
    <mergeCell ref="FO1808:FP1808"/>
    <mergeCell ref="FO1807:FP1807"/>
    <mergeCell ref="FO1801:FP1801"/>
    <mergeCell ref="FI1802:FJ1802"/>
    <mergeCell ref="FK1802:FL1802"/>
    <mergeCell ref="FM1802:FN1802"/>
    <mergeCell ref="FO1802:FP1802"/>
    <mergeCell ref="FM1807:FN1807"/>
    <mergeCell ref="FI1801:FJ1801"/>
    <mergeCell ref="BS1779:BT1779"/>
    <mergeCell ref="BS1780:BT1780"/>
    <mergeCell ref="BS1781:BT1781"/>
    <mergeCell ref="BS1784:BT1784"/>
    <mergeCell ref="FI1806:FJ1806"/>
    <mergeCell ref="FI1799:FJ1799"/>
    <mergeCell ref="FK1804:FL1804"/>
    <mergeCell ref="FM1804:FN1804"/>
    <mergeCell ref="FI1807:FJ1807"/>
    <mergeCell ref="FK1807:FL1807"/>
    <mergeCell ref="FK1805:FL1805"/>
    <mergeCell ref="FK1783:FL1783"/>
    <mergeCell ref="FK1786:FL1786"/>
    <mergeCell ref="FA1797:FB1797"/>
    <mergeCell ref="FA1803:FB1803"/>
    <mergeCell ref="FA1802:FB1802"/>
    <mergeCell ref="FK1801:FL1801"/>
    <mergeCell ref="FK1785:FL1785"/>
    <mergeCell ref="BS1765:BT1765"/>
    <mergeCell ref="BS1766:BT1766"/>
    <mergeCell ref="BS1767:BT1767"/>
    <mergeCell ref="BS1768:BT1768"/>
    <mergeCell ref="FC1789:FD1789"/>
    <mergeCell ref="EY1799:EZ1799"/>
    <mergeCell ref="EY1798:EZ1798"/>
    <mergeCell ref="BS1776:BT1776"/>
    <mergeCell ref="BS1777:BT1777"/>
    <mergeCell ref="BS1778:BT1778"/>
    <mergeCell ref="BS1788:BT1788"/>
    <mergeCell ref="BS1782:BT1782"/>
    <mergeCell ref="BS1783:BT1783"/>
    <mergeCell ref="FC1796:FD1796"/>
    <mergeCell ref="EY1802:EZ1802"/>
    <mergeCell ref="FA1806:FB1806"/>
    <mergeCell ref="FC1806:FD1806"/>
    <mergeCell ref="FA1804:FB1804"/>
    <mergeCell ref="FA1799:FB1799"/>
    <mergeCell ref="EY1801:EZ1801"/>
    <mergeCell ref="FC1801:FD1801"/>
    <mergeCell ref="FA1805:FB1805"/>
    <mergeCell ref="FI1786:FJ1786"/>
    <mergeCell ref="FI1805:FJ1805"/>
    <mergeCell ref="FI1788:FJ1788"/>
    <mergeCell ref="FC1800:FD1800"/>
    <mergeCell ref="FE1800:FF1800"/>
    <mergeCell ref="FA1796:FB1796"/>
    <mergeCell ref="FE1788:FF1788"/>
    <mergeCell ref="FI1787:FJ1787"/>
    <mergeCell ref="DO1782:DP1782"/>
    <mergeCell ref="DQ1778:DR1778"/>
    <mergeCell ref="DM1779:DN1779"/>
    <mergeCell ref="DO1779:DP1779"/>
    <mergeCell ref="DO1778:DP1778"/>
    <mergeCell ref="DM1781:DN1781"/>
    <mergeCell ref="DO1781:DP1781"/>
    <mergeCell ref="DQ1779:DR1779"/>
    <mergeCell ref="FI1765:FJ1765"/>
    <mergeCell ref="EY1782:EZ1782"/>
    <mergeCell ref="EY1780:EZ1780"/>
    <mergeCell ref="FA1780:FB1780"/>
    <mergeCell ref="EY1774:EZ1774"/>
    <mergeCell ref="FA1774:FB1774"/>
    <mergeCell ref="FE1774:FF1774"/>
    <mergeCell ref="FI1777:FJ1777"/>
    <mergeCell ref="FC1774:FD1774"/>
    <mergeCell ref="FI1766:FJ1766"/>
    <mergeCell ref="BS1769:BT1769"/>
    <mergeCell ref="DQ1784:DR1784"/>
    <mergeCell ref="DO1780:DP1780"/>
    <mergeCell ref="DQ1780:DR1780"/>
    <mergeCell ref="DQ1782:DR1782"/>
    <mergeCell ref="DQ1781:DR1781"/>
    <mergeCell ref="BS1770:BT1770"/>
    <mergeCell ref="BS1771:BT1771"/>
    <mergeCell ref="BS1772:BT1772"/>
    <mergeCell ref="DK1772:DL1772"/>
    <mergeCell ref="DK1787:DL1787"/>
    <mergeCell ref="DK1785:DL1785"/>
    <mergeCell ref="BS1773:BT1773"/>
    <mergeCell ref="DK1770:DL1770"/>
    <mergeCell ref="DG1775:DH1775"/>
    <mergeCell ref="DE1772:DF1772"/>
    <mergeCell ref="DG1772:DH1772"/>
    <mergeCell ref="BS1774:BT1774"/>
    <mergeCell ref="DK1782:DL1782"/>
    <mergeCell ref="BS1775:BT1775"/>
    <mergeCell ref="BS1812:BT1812"/>
    <mergeCell ref="BS1802:BT1802"/>
    <mergeCell ref="BS1803:BT1803"/>
    <mergeCell ref="BS1804:BT1804"/>
    <mergeCell ref="BS1805:BT1805"/>
    <mergeCell ref="BS1806:BT1806"/>
    <mergeCell ref="DG1774:DH1774"/>
    <mergeCell ref="DA1773:DB1773"/>
    <mergeCell ref="DC1774:DD1774"/>
    <mergeCell ref="DQ1777:DR1777"/>
    <mergeCell ref="DE1774:DF1774"/>
    <mergeCell ref="DE1775:DF1775"/>
    <mergeCell ref="DM1775:DN1775"/>
    <mergeCell ref="DK1775:DL1775"/>
    <mergeCell ref="DM1777:DN1777"/>
    <mergeCell ref="DA1777:DB1777"/>
    <mergeCell ref="DQ1772:DR1772"/>
    <mergeCell ref="DE1777:DF1777"/>
    <mergeCell ref="DG1787:DH1787"/>
    <mergeCell ref="DA1786:DB1786"/>
    <mergeCell ref="DG1785:DH1785"/>
    <mergeCell ref="DQ1775:DR1775"/>
    <mergeCell ref="DK1776:DL1776"/>
    <mergeCell ref="DM1776:DN1776"/>
    <mergeCell ref="DA1772:DB1772"/>
    <mergeCell ref="DC1772:DD1772"/>
    <mergeCell ref="DO1776:DP1776"/>
    <mergeCell ref="DQ1776:DR1776"/>
    <mergeCell ref="DA1785:DB1785"/>
    <mergeCell ref="DC1785:DD1785"/>
    <mergeCell ref="DE1785:DF1785"/>
    <mergeCell ref="CK1786:CL1786"/>
    <mergeCell ref="CM1786:CN1786"/>
    <mergeCell ref="DK1777:DL1777"/>
    <mergeCell ref="DO1777:DP1777"/>
    <mergeCell ref="DM1782:DN1782"/>
    <mergeCell ref="CK1787:CL1787"/>
    <mergeCell ref="CM1787:CN1787"/>
    <mergeCell ref="BS1811:BT1811"/>
    <mergeCell ref="DO1775:DP1775"/>
    <mergeCell ref="DK1783:DL1783"/>
    <mergeCell ref="BS1808:BT1808"/>
    <mergeCell ref="BS1809:BT1809"/>
    <mergeCell ref="BS1810:BT1810"/>
    <mergeCell ref="BS1807:BT1807"/>
    <mergeCell ref="BS1785:BT1785"/>
    <mergeCell ref="BS1786:BT1786"/>
    <mergeCell ref="BS1787:BT1787"/>
    <mergeCell ref="BO1797:BP1797"/>
    <mergeCell ref="BQ1797:BR1797"/>
    <mergeCell ref="BM1798:BN1798"/>
    <mergeCell ref="BO1798:BP1798"/>
    <mergeCell ref="BQ1798:BR1798"/>
    <mergeCell ref="BO1792:BP1792"/>
    <mergeCell ref="BQ1792:BR1792"/>
    <mergeCell ref="BO1793:BP1793"/>
    <mergeCell ref="BM1799:BN1799"/>
    <mergeCell ref="BO1799:BP1799"/>
    <mergeCell ref="BQ1799:BR1799"/>
    <mergeCell ref="BQ1789:BR1789"/>
    <mergeCell ref="CS1799:CT1799"/>
    <mergeCell ref="CU1799:CV1799"/>
    <mergeCell ref="BS1798:BT1798"/>
    <mergeCell ref="BS1799:BT1799"/>
    <mergeCell ref="BM1793:BN1793"/>
    <mergeCell ref="BQ1791:BR1791"/>
    <mergeCell ref="CU1794:CV1794"/>
    <mergeCell ref="CU1798:CV1798"/>
    <mergeCell ref="CU1793:CV1793"/>
    <mergeCell ref="CU1797:CV1797"/>
    <mergeCell ref="BS1789:BT1789"/>
    <mergeCell ref="BS1796:BT1796"/>
    <mergeCell ref="BS1791:BT1791"/>
    <mergeCell ref="BS1794:BT1794"/>
    <mergeCell ref="BS1795:BT1795"/>
    <mergeCell ref="CS1794:CT1794"/>
    <mergeCell ref="BS1801:BT1801"/>
    <mergeCell ref="BQ1801:BR1801"/>
    <mergeCell ref="BS1800:BT1800"/>
    <mergeCell ref="BS1790:BT1790"/>
    <mergeCell ref="BS1797:BT1797"/>
    <mergeCell ref="BS1792:BT1792"/>
    <mergeCell ref="BS1793:BT1793"/>
    <mergeCell ref="BQ1793:BR1793"/>
    <mergeCell ref="BQ1800:BR1800"/>
    <mergeCell ref="BO1796:BP1796"/>
    <mergeCell ref="BQ1796:BR1796"/>
    <mergeCell ref="BQ1795:BR1795"/>
    <mergeCell ref="BO1795:BP1795"/>
    <mergeCell ref="AS1805:AT1805"/>
    <mergeCell ref="AU1805:AV1805"/>
    <mergeCell ref="BM1801:BN1801"/>
    <mergeCell ref="BO1801:BP1801"/>
    <mergeCell ref="BO1800:BP1800"/>
    <mergeCell ref="BM1795:BN1795"/>
    <mergeCell ref="AW1806:AX1806"/>
    <mergeCell ref="AU1806:AV1806"/>
    <mergeCell ref="AU1807:AV1807"/>
    <mergeCell ref="AS1806:AT1806"/>
    <mergeCell ref="AS1807:AT1807"/>
    <mergeCell ref="BM1796:BN1796"/>
    <mergeCell ref="BM1797:BN1797"/>
    <mergeCell ref="BM1805:BN1805"/>
    <mergeCell ref="BI1798:BJ1798"/>
    <mergeCell ref="AS1800:AT1800"/>
    <mergeCell ref="AY1808:AZ1808"/>
    <mergeCell ref="AS1811:AT1811"/>
    <mergeCell ref="AU1811:AV1811"/>
    <mergeCell ref="AW1811:AX1811"/>
    <mergeCell ref="AY1811:AZ1811"/>
    <mergeCell ref="AY1810:AZ1810"/>
    <mergeCell ref="AU1809:AV1809"/>
    <mergeCell ref="AS1809:AT1809"/>
    <mergeCell ref="AW1810:AX1810"/>
    <mergeCell ref="AW1809:AX1809"/>
    <mergeCell ref="AY1807:AZ1807"/>
    <mergeCell ref="BC1801:BD1801"/>
    <mergeCell ref="BE1801:BF1801"/>
    <mergeCell ref="BC1802:BD1802"/>
    <mergeCell ref="BE1802:BF1802"/>
    <mergeCell ref="BE1805:BF1805"/>
    <mergeCell ref="BC1805:BD1805"/>
    <mergeCell ref="BC1807:BD1807"/>
    <mergeCell ref="BE1807:BF1807"/>
    <mergeCell ref="AS1812:AT1812"/>
    <mergeCell ref="AU1812:AV1812"/>
    <mergeCell ref="AW1812:AX1812"/>
    <mergeCell ref="AY1805:AZ1805"/>
    <mergeCell ref="AY1809:AZ1809"/>
    <mergeCell ref="AS1810:AT1810"/>
    <mergeCell ref="AY1812:AZ1812"/>
    <mergeCell ref="AW1808:AX1808"/>
    <mergeCell ref="AW1807:AX1807"/>
    <mergeCell ref="AU1810:AV1810"/>
    <mergeCell ref="AI1812:AJ1812"/>
    <mergeCell ref="AO1812:AP1812"/>
    <mergeCell ref="AK1812:AL1812"/>
    <mergeCell ref="AM1812:AN1812"/>
    <mergeCell ref="Y1812:Z1812"/>
    <mergeCell ref="AA1812:AB1812"/>
    <mergeCell ref="AC1812:AD1812"/>
    <mergeCell ref="AE1812:AF1812"/>
    <mergeCell ref="Y1811:Z1811"/>
    <mergeCell ref="AA1811:AB1811"/>
    <mergeCell ref="AS1808:AT1808"/>
    <mergeCell ref="AU1808:AV1808"/>
    <mergeCell ref="AI1808:AJ1808"/>
    <mergeCell ref="AK1808:AL1808"/>
    <mergeCell ref="AM1808:AN1808"/>
    <mergeCell ref="AO1808:AP1808"/>
    <mergeCell ref="AI1811:AJ1811"/>
    <mergeCell ref="AK1811:AL1811"/>
    <mergeCell ref="BC1788:BD1788"/>
    <mergeCell ref="BE1788:BF1788"/>
    <mergeCell ref="AW1805:AX1805"/>
    <mergeCell ref="AY1806:AZ1806"/>
    <mergeCell ref="BC1798:BD1798"/>
    <mergeCell ref="BE1798:BF1798"/>
    <mergeCell ref="BC1795:BD1795"/>
    <mergeCell ref="BE1795:BF1795"/>
    <mergeCell ref="BC1797:BD1797"/>
    <mergeCell ref="BE1797:BF1797"/>
  </mergeCells>
  <phoneticPr fontId="20" type="noConversion"/>
  <pageMargins left="0.2" right="0.23622047244094491" top="0.23" bottom="0.23622047244094491" header="0.17"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255</vt:i4>
      </vt:variant>
    </vt:vector>
  </HeadingPairs>
  <TitlesOfParts>
    <vt:vector size="260" baseType="lpstr">
      <vt:lpstr>Program</vt:lpstr>
      <vt:lpstr>Programska_aktivnost</vt:lpstr>
      <vt:lpstr>Sheet1</vt:lpstr>
      <vt:lpstr>Sheet2</vt:lpstr>
      <vt:lpstr>Uputstvo</vt:lpstr>
      <vt:lpstr>Direktni</vt:lpstr>
      <vt:lpstr>funkcija</vt:lpstr>
      <vt:lpstr>indirektni</vt:lpstr>
      <vt:lpstr>Program!Print_Area</vt:lpstr>
      <vt:lpstr>Programska_aktivnost!Print_Area</vt:lpstr>
      <vt:lpstr>Program!Print_Titles</vt:lpstr>
      <vt:lpstr>Programska_aktivnost!Print_Titles</vt:lpstr>
      <vt:lpstr>Tabela_finansije</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ПА_24</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ПА_7</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ПГЦ_40</vt:lpstr>
      <vt:lpstr>ПГЦ_41</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Jelena</cp:lastModifiedBy>
  <cp:lastPrinted>2020-12-22T19:46:44Z</cp:lastPrinted>
  <dcterms:created xsi:type="dcterms:W3CDTF">2014-07-16T07:05:44Z</dcterms:created>
  <dcterms:modified xsi:type="dcterms:W3CDTF">2021-01-20T17:28:47Z</dcterms:modified>
</cp:coreProperties>
</file>